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e3\Desktop\AJ_Org_b2014\aaArticles_encours\TIMP3_meca_dysfctCVR\Article_TIMP3_version eLife\"/>
    </mc:Choice>
  </mc:AlternateContent>
  <bookViews>
    <workbookView xWindow="0" yWindow="0" windowWidth="26400" windowHeight="12270" activeTab="3"/>
  </bookViews>
  <sheets>
    <sheet name="Current densities-Fig7 &amp; Suppl1" sheetId="1" r:id="rId1"/>
    <sheet name="Current properties-Suppl 2" sheetId="2" r:id="rId2"/>
    <sheet name="Tau Activation" sheetId="3" r:id="rId3"/>
    <sheet name="Tau deactiva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AO41" i="1" l="1"/>
  <c r="H41" i="1"/>
  <c r="B41" i="1"/>
  <c r="AP42" i="1"/>
  <c r="AO42" i="1"/>
  <c r="AM42" i="1"/>
  <c r="AL42" i="1"/>
  <c r="AJ42" i="1"/>
  <c r="AI42" i="1"/>
  <c r="AG42" i="1"/>
  <c r="AF42" i="1"/>
  <c r="AD42" i="1"/>
  <c r="AC42" i="1"/>
  <c r="AA42" i="1"/>
  <c r="Z42" i="1"/>
  <c r="X42" i="1"/>
  <c r="W42" i="1"/>
  <c r="U42" i="1"/>
  <c r="T42" i="1"/>
  <c r="R42" i="1"/>
  <c r="Q42" i="1"/>
  <c r="O42" i="1"/>
  <c r="N42" i="1"/>
  <c r="L42" i="1"/>
  <c r="K42" i="1"/>
  <c r="I42" i="1"/>
  <c r="H42" i="1"/>
  <c r="F42" i="1"/>
  <c r="E42" i="1"/>
  <c r="C42" i="1"/>
  <c r="B42" i="1"/>
  <c r="AP41" i="1"/>
  <c r="AM41" i="1"/>
  <c r="AL41" i="1"/>
  <c r="AJ41" i="1"/>
  <c r="AI41" i="1"/>
  <c r="AG41" i="1"/>
  <c r="AF41" i="1"/>
  <c r="AD41" i="1"/>
  <c r="AC41" i="1"/>
  <c r="AA41" i="1"/>
  <c r="Z41" i="1"/>
  <c r="X41" i="1"/>
  <c r="W41" i="1"/>
  <c r="U41" i="1"/>
  <c r="T41" i="1"/>
  <c r="R41" i="1"/>
  <c r="Q41" i="1"/>
  <c r="O41" i="1"/>
  <c r="N41" i="1"/>
  <c r="L41" i="1"/>
  <c r="K41" i="1"/>
  <c r="I41" i="1"/>
  <c r="F41" i="1"/>
  <c r="E41" i="1"/>
  <c r="C41" i="1"/>
  <c r="J28" i="1"/>
  <c r="B28" i="1"/>
  <c r="BC29" i="1"/>
  <c r="BB29" i="1"/>
  <c r="AY29" i="1"/>
  <c r="AX29" i="1"/>
  <c r="AU29" i="1"/>
  <c r="AT29" i="1"/>
  <c r="AQ29" i="1"/>
  <c r="AP29" i="1"/>
  <c r="AM29" i="1"/>
  <c r="AL29" i="1"/>
  <c r="AI29" i="1"/>
  <c r="AH29" i="1"/>
  <c r="AE29" i="1"/>
  <c r="AD29" i="1"/>
  <c r="AA29" i="1"/>
  <c r="Z29" i="1"/>
  <c r="W29" i="1"/>
  <c r="V29" i="1"/>
  <c r="S29" i="1"/>
  <c r="R29" i="1"/>
  <c r="O29" i="1"/>
  <c r="N29" i="1"/>
  <c r="K29" i="1"/>
  <c r="J29" i="1"/>
  <c r="G29" i="1"/>
  <c r="F29" i="1"/>
  <c r="C29" i="1"/>
  <c r="B29" i="1"/>
  <c r="BC28" i="1"/>
  <c r="BB28" i="1"/>
  <c r="AY28" i="1"/>
  <c r="AX28" i="1"/>
  <c r="AU28" i="1"/>
  <c r="AT28" i="1"/>
  <c r="AQ28" i="1"/>
  <c r="AP28" i="1"/>
  <c r="AM28" i="1"/>
  <c r="AL28" i="1"/>
  <c r="AI28" i="1"/>
  <c r="AH28" i="1"/>
  <c r="AE28" i="1"/>
  <c r="AD28" i="1"/>
  <c r="AA28" i="1"/>
  <c r="Z28" i="1"/>
  <c r="W28" i="1"/>
  <c r="V28" i="1"/>
  <c r="R28" i="1"/>
  <c r="O28" i="1"/>
  <c r="N28" i="1"/>
  <c r="K28" i="1"/>
  <c r="G28" i="1"/>
  <c r="F28" i="1"/>
  <c r="C28" i="1"/>
  <c r="C15" i="1"/>
  <c r="C14" i="1"/>
  <c r="B15" i="1"/>
  <c r="B14" i="1"/>
  <c r="BC15" i="1"/>
  <c r="BB15" i="1"/>
  <c r="AY15" i="1"/>
  <c r="AX15" i="1"/>
  <c r="AU15" i="1"/>
  <c r="AT15" i="1"/>
  <c r="AQ15" i="1"/>
  <c r="AP15" i="1"/>
  <c r="AM15" i="1"/>
  <c r="AL15" i="1"/>
  <c r="AI15" i="1"/>
  <c r="AH15" i="1"/>
  <c r="AE15" i="1"/>
  <c r="AD15" i="1"/>
  <c r="AA15" i="1"/>
  <c r="Z15" i="1"/>
  <c r="W15" i="1"/>
  <c r="V15" i="1"/>
  <c r="S15" i="1"/>
  <c r="R15" i="1"/>
  <c r="O15" i="1"/>
  <c r="N15" i="1"/>
  <c r="K15" i="1"/>
  <c r="J15" i="1"/>
  <c r="G15" i="1"/>
  <c r="F15" i="1"/>
  <c r="BC14" i="1"/>
  <c r="BB14" i="1"/>
  <c r="AY14" i="1"/>
  <c r="AX14" i="1"/>
  <c r="AU14" i="1"/>
  <c r="AT14" i="1"/>
  <c r="AQ14" i="1"/>
  <c r="AP14" i="1"/>
  <c r="AM14" i="1"/>
  <c r="AL14" i="1"/>
  <c r="AI14" i="1"/>
  <c r="AH14" i="1"/>
  <c r="AE14" i="1"/>
  <c r="AD14" i="1"/>
  <c r="AA14" i="1"/>
  <c r="Z14" i="1"/>
  <c r="W14" i="1"/>
  <c r="V14" i="1"/>
  <c r="S14" i="1"/>
  <c r="R14" i="1"/>
  <c r="O14" i="1"/>
  <c r="N14" i="1"/>
  <c r="K14" i="1"/>
  <c r="J14" i="1"/>
  <c r="G14" i="1"/>
  <c r="F14" i="1"/>
  <c r="L34" i="4" l="1"/>
  <c r="K34" i="4"/>
  <c r="L33" i="4"/>
  <c r="K33" i="4"/>
  <c r="L32" i="4"/>
  <c r="K32" i="4"/>
  <c r="L31" i="4"/>
  <c r="K31" i="4"/>
  <c r="L30" i="4"/>
  <c r="K30" i="4"/>
  <c r="L27" i="4"/>
  <c r="K27" i="4"/>
  <c r="L26" i="4"/>
  <c r="K26" i="4"/>
  <c r="L25" i="4"/>
  <c r="K25" i="4"/>
  <c r="L24" i="4"/>
  <c r="K24" i="4"/>
  <c r="L23" i="4"/>
  <c r="K23" i="4"/>
  <c r="L20" i="4"/>
  <c r="K20" i="4"/>
  <c r="L19" i="4"/>
  <c r="K19" i="4"/>
  <c r="L18" i="4"/>
  <c r="K18" i="4"/>
  <c r="L17" i="4"/>
  <c r="K17" i="4"/>
  <c r="L16" i="4"/>
  <c r="K16" i="4"/>
  <c r="L13" i="4"/>
  <c r="K13" i="4"/>
  <c r="L12" i="4"/>
  <c r="K12" i="4"/>
  <c r="L11" i="4"/>
  <c r="K11" i="4"/>
  <c r="L10" i="4"/>
  <c r="K10" i="4"/>
  <c r="L9" i="4"/>
  <c r="K9" i="4"/>
  <c r="L6" i="4"/>
  <c r="K6" i="4"/>
  <c r="L5" i="4"/>
  <c r="K5" i="4"/>
  <c r="L4" i="4"/>
  <c r="K4" i="4"/>
  <c r="L3" i="4"/>
  <c r="K3" i="4"/>
  <c r="L2" i="4"/>
  <c r="K2" i="4"/>
  <c r="L36" i="3"/>
  <c r="K36" i="3"/>
  <c r="L35" i="3"/>
  <c r="K35" i="3"/>
  <c r="L34" i="3"/>
  <c r="K34" i="3"/>
  <c r="L33" i="3"/>
  <c r="K33" i="3"/>
  <c r="L32" i="3"/>
  <c r="K32" i="3"/>
  <c r="L29" i="3"/>
  <c r="K29" i="3"/>
  <c r="L28" i="3"/>
  <c r="K28" i="3"/>
  <c r="L27" i="3"/>
  <c r="K27" i="3"/>
  <c r="L26" i="3"/>
  <c r="K26" i="3"/>
  <c r="L25" i="3"/>
  <c r="K25" i="3"/>
  <c r="L22" i="3"/>
  <c r="K22" i="3"/>
  <c r="L21" i="3"/>
  <c r="K21" i="3"/>
  <c r="L20" i="3"/>
  <c r="K20" i="3"/>
  <c r="L19" i="3"/>
  <c r="K19" i="3"/>
  <c r="L18" i="3"/>
  <c r="K18" i="3"/>
  <c r="L15" i="3"/>
  <c r="K15" i="3"/>
  <c r="L14" i="3"/>
  <c r="K14" i="3"/>
  <c r="L13" i="3"/>
  <c r="K13" i="3"/>
  <c r="L12" i="3"/>
  <c r="K12" i="3"/>
  <c r="L11" i="3"/>
  <c r="K11" i="3"/>
  <c r="L8" i="3"/>
  <c r="K8" i="3"/>
  <c r="L7" i="3"/>
  <c r="K7" i="3"/>
  <c r="L6" i="3"/>
  <c r="K6" i="3"/>
  <c r="L5" i="3"/>
  <c r="K5" i="3"/>
  <c r="L4" i="3"/>
  <c r="K4" i="3"/>
  <c r="AR84" i="2"/>
  <c r="AQ84" i="2"/>
  <c r="S84" i="2"/>
  <c r="O84" i="2"/>
  <c r="P76" i="2" s="1"/>
  <c r="K84" i="2"/>
  <c r="L84" i="2" s="1"/>
  <c r="H84" i="2"/>
  <c r="G84" i="2"/>
  <c r="C84" i="2"/>
  <c r="AR83" i="2"/>
  <c r="AQ83" i="2"/>
  <c r="S83" i="2"/>
  <c r="T83" i="2" s="1"/>
  <c r="O83" i="2"/>
  <c r="K83" i="2"/>
  <c r="L83" i="2" s="1"/>
  <c r="G83" i="2"/>
  <c r="H83" i="2" s="1"/>
  <c r="C83" i="2"/>
  <c r="D83" i="2" s="1"/>
  <c r="AR82" i="2"/>
  <c r="AQ82" i="2"/>
  <c r="S82" i="2"/>
  <c r="T82" i="2" s="1"/>
  <c r="O82" i="2"/>
  <c r="P82" i="2" s="1"/>
  <c r="K82" i="2"/>
  <c r="L82" i="2" s="1"/>
  <c r="H82" i="2"/>
  <c r="G82" i="2"/>
  <c r="C82" i="2"/>
  <c r="D82" i="2" s="1"/>
  <c r="AR81" i="2"/>
  <c r="AQ81" i="2"/>
  <c r="S81" i="2"/>
  <c r="T81" i="2" s="1"/>
  <c r="O81" i="2"/>
  <c r="K81" i="2"/>
  <c r="L81" i="2" s="1"/>
  <c r="H81" i="2"/>
  <c r="G81" i="2"/>
  <c r="C81" i="2"/>
  <c r="D81" i="2" s="1"/>
  <c r="AR80" i="2"/>
  <c r="AQ80" i="2"/>
  <c r="S80" i="2"/>
  <c r="T80" i="2" s="1"/>
  <c r="P80" i="2"/>
  <c r="O80" i="2"/>
  <c r="K80" i="2"/>
  <c r="L80" i="2" s="1"/>
  <c r="H80" i="2"/>
  <c r="G80" i="2"/>
  <c r="C80" i="2"/>
  <c r="D80" i="2" s="1"/>
  <c r="AR79" i="2"/>
  <c r="AQ79" i="2"/>
  <c r="S79" i="2"/>
  <c r="T79" i="2" s="1"/>
  <c r="O79" i="2"/>
  <c r="K79" i="2"/>
  <c r="L79" i="2" s="1"/>
  <c r="G79" i="2"/>
  <c r="H79" i="2" s="1"/>
  <c r="C79" i="2"/>
  <c r="D79" i="2" s="1"/>
  <c r="AR78" i="2"/>
  <c r="AQ78" i="2"/>
  <c r="S78" i="2"/>
  <c r="T78" i="2" s="1"/>
  <c r="O78" i="2"/>
  <c r="P78" i="2" s="1"/>
  <c r="K78" i="2"/>
  <c r="L78" i="2" s="1"/>
  <c r="H78" i="2"/>
  <c r="G78" i="2"/>
  <c r="C78" i="2"/>
  <c r="D78" i="2" s="1"/>
  <c r="AR77" i="2"/>
  <c r="AQ77" i="2"/>
  <c r="S77" i="2"/>
  <c r="O77" i="2"/>
  <c r="K77" i="2"/>
  <c r="L77" i="2" s="1"/>
  <c r="G77" i="2"/>
  <c r="H77" i="2" s="1"/>
  <c r="C77" i="2"/>
  <c r="AR76" i="2"/>
  <c r="AQ76" i="2"/>
  <c r="S76" i="2"/>
  <c r="O76" i="2"/>
  <c r="L76" i="2"/>
  <c r="K76" i="2"/>
  <c r="H76" i="2"/>
  <c r="G76" i="2"/>
  <c r="C76" i="2"/>
  <c r="D76" i="2" s="1"/>
  <c r="AR75" i="2"/>
  <c r="AQ75" i="2"/>
  <c r="S75" i="2"/>
  <c r="O75" i="2"/>
  <c r="K75" i="2"/>
  <c r="L75" i="2" s="1"/>
  <c r="G75" i="2"/>
  <c r="H75" i="2" s="1"/>
  <c r="C75" i="2"/>
  <c r="AR74" i="2"/>
  <c r="AQ74" i="2"/>
  <c r="S74" i="2"/>
  <c r="O74" i="2"/>
  <c r="P74" i="2" s="1"/>
  <c r="L74" i="2"/>
  <c r="K74" i="2"/>
  <c r="H74" i="2"/>
  <c r="G74" i="2"/>
  <c r="C74" i="2"/>
  <c r="D74" i="2" s="1"/>
  <c r="AR73" i="2"/>
  <c r="AQ73" i="2"/>
  <c r="S73" i="2"/>
  <c r="O73" i="2"/>
  <c r="K73" i="2"/>
  <c r="L73" i="2" s="1"/>
  <c r="H73" i="2"/>
  <c r="G73" i="2"/>
  <c r="C73" i="2"/>
  <c r="AR72" i="2"/>
  <c r="AQ72" i="2"/>
  <c r="S72" i="2"/>
  <c r="T72" i="2" s="1"/>
  <c r="O72" i="2"/>
  <c r="P72" i="2" s="1"/>
  <c r="L72" i="2"/>
  <c r="K72" i="2"/>
  <c r="H72" i="2"/>
  <c r="G72" i="2"/>
  <c r="C72" i="2"/>
  <c r="D72" i="2" s="1"/>
  <c r="AR71" i="2"/>
  <c r="AQ71" i="2"/>
  <c r="S71" i="2"/>
  <c r="O71" i="2"/>
  <c r="K71" i="2"/>
  <c r="L71" i="2" s="1"/>
  <c r="H71" i="2"/>
  <c r="G71" i="2"/>
  <c r="C71" i="2"/>
  <c r="AR67" i="2"/>
  <c r="AQ67" i="2"/>
  <c r="S67" i="2"/>
  <c r="P67" i="2"/>
  <c r="O67" i="2"/>
  <c r="L67" i="2"/>
  <c r="K67" i="2"/>
  <c r="H67" i="2"/>
  <c r="G67" i="2"/>
  <c r="C67" i="2"/>
  <c r="AR66" i="2"/>
  <c r="AQ66" i="2"/>
  <c r="S66" i="2"/>
  <c r="O66" i="2"/>
  <c r="K66" i="2"/>
  <c r="L66" i="2" s="1"/>
  <c r="G66" i="2"/>
  <c r="H66" i="2" s="1"/>
  <c r="C66" i="2"/>
  <c r="AR65" i="2"/>
  <c r="AQ65" i="2"/>
  <c r="S65" i="2"/>
  <c r="P65" i="2"/>
  <c r="O65" i="2"/>
  <c r="L65" i="2"/>
  <c r="K65" i="2"/>
  <c r="H65" i="2"/>
  <c r="G65" i="2"/>
  <c r="C65" i="2"/>
  <c r="D65" i="2" s="1"/>
  <c r="AR64" i="2"/>
  <c r="AQ64" i="2"/>
  <c r="S64" i="2"/>
  <c r="O64" i="2"/>
  <c r="K64" i="2"/>
  <c r="L64" i="2" s="1"/>
  <c r="G64" i="2"/>
  <c r="H64" i="2" s="1"/>
  <c r="C64" i="2"/>
  <c r="AR63" i="2"/>
  <c r="AQ63" i="2"/>
  <c r="S63" i="2"/>
  <c r="O63" i="2"/>
  <c r="P63" i="2" s="1"/>
  <c r="L63" i="2"/>
  <c r="K63" i="2"/>
  <c r="H63" i="2"/>
  <c r="G63" i="2"/>
  <c r="C63" i="2"/>
  <c r="AR62" i="2"/>
  <c r="AQ62" i="2"/>
  <c r="S62" i="2"/>
  <c r="O62" i="2"/>
  <c r="K62" i="2"/>
  <c r="L62" i="2" s="1"/>
  <c r="H62" i="2"/>
  <c r="G62" i="2"/>
  <c r="C62" i="2"/>
  <c r="AR61" i="2"/>
  <c r="AQ61" i="2"/>
  <c r="S61" i="2"/>
  <c r="O61" i="2"/>
  <c r="P61" i="2" s="1"/>
  <c r="L61" i="2"/>
  <c r="K61" i="2"/>
  <c r="H61" i="2"/>
  <c r="G61" i="2"/>
  <c r="C61" i="2"/>
  <c r="AR60" i="2"/>
  <c r="AQ60" i="2"/>
  <c r="S60" i="2"/>
  <c r="O60" i="2"/>
  <c r="K60" i="2"/>
  <c r="L60" i="2" s="1"/>
  <c r="H60" i="2"/>
  <c r="G60" i="2"/>
  <c r="C60" i="2"/>
  <c r="AR59" i="2"/>
  <c r="AQ59" i="2"/>
  <c r="S59" i="2"/>
  <c r="T59" i="2" s="1"/>
  <c r="P59" i="2"/>
  <c r="O59" i="2"/>
  <c r="L59" i="2"/>
  <c r="K59" i="2"/>
  <c r="H59" i="2"/>
  <c r="G59" i="2"/>
  <c r="C59" i="2"/>
  <c r="D59" i="2" s="1"/>
  <c r="AR58" i="2"/>
  <c r="AQ58" i="2"/>
  <c r="S58" i="2"/>
  <c r="O58" i="2"/>
  <c r="K58" i="2"/>
  <c r="L58" i="2" s="1"/>
  <c r="G58" i="2"/>
  <c r="H58" i="2" s="1"/>
  <c r="C58" i="2"/>
  <c r="AR57" i="2"/>
  <c r="AQ57" i="2"/>
  <c r="S57" i="2"/>
  <c r="P57" i="2"/>
  <c r="O57" i="2"/>
  <c r="L57" i="2"/>
  <c r="K57" i="2"/>
  <c r="H57" i="2"/>
  <c r="G57" i="2"/>
  <c r="C57" i="2"/>
  <c r="D57" i="2" s="1"/>
  <c r="AR56" i="2"/>
  <c r="AQ56" i="2"/>
  <c r="S56" i="2"/>
  <c r="O56" i="2"/>
  <c r="K56" i="2"/>
  <c r="L56" i="2" s="1"/>
  <c r="G56" i="2"/>
  <c r="H56" i="2" s="1"/>
  <c r="C56" i="2"/>
  <c r="AR55" i="2"/>
  <c r="AQ55" i="2"/>
  <c r="S55" i="2"/>
  <c r="O55" i="2"/>
  <c r="P55" i="2" s="1"/>
  <c r="K55" i="2"/>
  <c r="L55" i="2" s="1"/>
  <c r="H55" i="2"/>
  <c r="G55" i="2"/>
  <c r="C55" i="2"/>
  <c r="AR54" i="2"/>
  <c r="AQ54" i="2"/>
  <c r="S54" i="2"/>
  <c r="O54" i="2"/>
  <c r="K54" i="2"/>
  <c r="L54" i="2" s="1"/>
  <c r="G54" i="2"/>
  <c r="H54" i="2" s="1"/>
  <c r="C54" i="2"/>
  <c r="AR50" i="2"/>
  <c r="AQ50" i="2"/>
  <c r="AE50" i="2"/>
  <c r="AA50" i="2"/>
  <c r="AB46" i="2" s="1"/>
  <c r="W50" i="2"/>
  <c r="X50" i="2" s="1"/>
  <c r="T50" i="2"/>
  <c r="S50" i="2"/>
  <c r="T47" i="2" s="1"/>
  <c r="O50" i="2"/>
  <c r="L50" i="2"/>
  <c r="K50" i="2"/>
  <c r="G50" i="2"/>
  <c r="H50" i="2" s="1"/>
  <c r="D50" i="2"/>
  <c r="C50" i="2"/>
  <c r="AR49" i="2"/>
  <c r="AQ49" i="2"/>
  <c r="AF49" i="2"/>
  <c r="AE49" i="2"/>
  <c r="AA49" i="2"/>
  <c r="X49" i="2"/>
  <c r="W49" i="2"/>
  <c r="S49" i="2"/>
  <c r="T49" i="2" s="1"/>
  <c r="P49" i="2"/>
  <c r="O49" i="2"/>
  <c r="K49" i="2"/>
  <c r="L49" i="2" s="1"/>
  <c r="H49" i="2"/>
  <c r="G49" i="2"/>
  <c r="C49" i="2"/>
  <c r="D49" i="2" s="1"/>
  <c r="AR48" i="2"/>
  <c r="AQ48" i="2"/>
  <c r="AE48" i="2"/>
  <c r="AF48" i="2" s="1"/>
  <c r="AA48" i="2"/>
  <c r="W48" i="2"/>
  <c r="X48" i="2" s="1"/>
  <c r="T48" i="2"/>
  <c r="S48" i="2"/>
  <c r="O48" i="2"/>
  <c r="K48" i="2"/>
  <c r="G48" i="2"/>
  <c r="H48" i="2" s="1"/>
  <c r="D48" i="2"/>
  <c r="C48" i="2"/>
  <c r="AR47" i="2"/>
  <c r="AQ47" i="2"/>
  <c r="AE47" i="2"/>
  <c r="AA47" i="2"/>
  <c r="W47" i="2"/>
  <c r="X47" i="2" s="1"/>
  <c r="S47" i="2"/>
  <c r="O47" i="2"/>
  <c r="K47" i="2"/>
  <c r="L47" i="2" s="1"/>
  <c r="H47" i="2"/>
  <c r="G47" i="2"/>
  <c r="D47" i="2"/>
  <c r="C47" i="2"/>
  <c r="AR46" i="2"/>
  <c r="AQ46" i="2"/>
  <c r="AE46" i="2"/>
  <c r="AF46" i="2" s="1"/>
  <c r="AA46" i="2"/>
  <c r="X46" i="2"/>
  <c r="W46" i="2"/>
  <c r="T46" i="2"/>
  <c r="S46" i="2"/>
  <c r="O46" i="2"/>
  <c r="P46" i="2" s="1"/>
  <c r="K46" i="2"/>
  <c r="L46" i="2" s="1"/>
  <c r="H46" i="2"/>
  <c r="G46" i="2"/>
  <c r="D46" i="2"/>
  <c r="C46" i="2"/>
  <c r="AR45" i="2"/>
  <c r="AQ45" i="2"/>
  <c r="AE45" i="2"/>
  <c r="AF45" i="2" s="1"/>
  <c r="AA45" i="2"/>
  <c r="X45" i="2"/>
  <c r="W45" i="2"/>
  <c r="S45" i="2"/>
  <c r="T45" i="2" s="1"/>
  <c r="O45" i="2"/>
  <c r="P45" i="2" s="1"/>
  <c r="K45" i="2"/>
  <c r="H45" i="2"/>
  <c r="G45" i="2"/>
  <c r="C45" i="2"/>
  <c r="D45" i="2" s="1"/>
  <c r="AR44" i="2"/>
  <c r="AQ44" i="2"/>
  <c r="AE44" i="2"/>
  <c r="AA44" i="2"/>
  <c r="W44" i="2"/>
  <c r="X44" i="2" s="1"/>
  <c r="T44" i="2"/>
  <c r="S44" i="2"/>
  <c r="O44" i="2"/>
  <c r="K44" i="2"/>
  <c r="G44" i="2"/>
  <c r="H44" i="2" s="1"/>
  <c r="C44" i="2"/>
  <c r="D44" i="2" s="1"/>
  <c r="AR43" i="2"/>
  <c r="AQ43" i="2"/>
  <c r="AE43" i="2"/>
  <c r="AA43" i="2"/>
  <c r="W43" i="2"/>
  <c r="X43" i="2" s="1"/>
  <c r="T43" i="2"/>
  <c r="S43" i="2"/>
  <c r="O43" i="2"/>
  <c r="K43" i="2"/>
  <c r="L43" i="2" s="1"/>
  <c r="H43" i="2"/>
  <c r="G43" i="2"/>
  <c r="D43" i="2"/>
  <c r="C43" i="2"/>
  <c r="AR42" i="2"/>
  <c r="AQ42" i="2"/>
  <c r="AE42" i="2"/>
  <c r="AF42" i="2" s="1"/>
  <c r="AA42" i="2"/>
  <c r="X42" i="2"/>
  <c r="W42" i="2"/>
  <c r="T42" i="2"/>
  <c r="S42" i="2"/>
  <c r="O42" i="2"/>
  <c r="P42" i="2" s="1"/>
  <c r="K42" i="2"/>
  <c r="L42" i="2" s="1"/>
  <c r="H42" i="2"/>
  <c r="G42" i="2"/>
  <c r="D42" i="2"/>
  <c r="C42" i="2"/>
  <c r="AR41" i="2"/>
  <c r="AQ41" i="2"/>
  <c r="AE41" i="2"/>
  <c r="AF41" i="2" s="1"/>
  <c r="AA41" i="2"/>
  <c r="X41" i="2"/>
  <c r="W41" i="2"/>
  <c r="S41" i="2"/>
  <c r="T41" i="2" s="1"/>
  <c r="O41" i="2"/>
  <c r="P41" i="2" s="1"/>
  <c r="K41" i="2"/>
  <c r="H41" i="2"/>
  <c r="G41" i="2"/>
  <c r="C41" i="2"/>
  <c r="D41" i="2" s="1"/>
  <c r="AR40" i="2"/>
  <c r="AQ40" i="2"/>
  <c r="AE40" i="2"/>
  <c r="AA40" i="2"/>
  <c r="W40" i="2"/>
  <c r="X40" i="2" s="1"/>
  <c r="T40" i="2"/>
  <c r="S40" i="2"/>
  <c r="O40" i="2"/>
  <c r="K40" i="2"/>
  <c r="G40" i="2"/>
  <c r="H40" i="2" s="1"/>
  <c r="C40" i="2"/>
  <c r="D40" i="2" s="1"/>
  <c r="AR39" i="2"/>
  <c r="AQ39" i="2"/>
  <c r="AE39" i="2"/>
  <c r="AA39" i="2"/>
  <c r="W39" i="2"/>
  <c r="X39" i="2" s="1"/>
  <c r="T39" i="2"/>
  <c r="S39" i="2"/>
  <c r="O39" i="2"/>
  <c r="K39" i="2"/>
  <c r="L39" i="2" s="1"/>
  <c r="H39" i="2"/>
  <c r="G39" i="2"/>
  <c r="D39" i="2"/>
  <c r="C39" i="2"/>
  <c r="AR38" i="2"/>
  <c r="AQ38" i="2"/>
  <c r="AE38" i="2"/>
  <c r="AF38" i="2" s="1"/>
  <c r="AA38" i="2"/>
  <c r="X38" i="2"/>
  <c r="W38" i="2"/>
  <c r="T38" i="2"/>
  <c r="S38" i="2"/>
  <c r="O38" i="2"/>
  <c r="P38" i="2" s="1"/>
  <c r="K38" i="2"/>
  <c r="L38" i="2" s="1"/>
  <c r="H38" i="2"/>
  <c r="G38" i="2"/>
  <c r="D38" i="2"/>
  <c r="C38" i="2"/>
  <c r="AR37" i="2"/>
  <c r="AQ37" i="2"/>
  <c r="AE37" i="2"/>
  <c r="AF37" i="2" s="1"/>
  <c r="AA37" i="2"/>
  <c r="X37" i="2"/>
  <c r="W37" i="2"/>
  <c r="S37" i="2"/>
  <c r="T37" i="2" s="1"/>
  <c r="O37" i="2"/>
  <c r="P37" i="2" s="1"/>
  <c r="K37" i="2"/>
  <c r="H37" i="2"/>
  <c r="G37" i="2"/>
  <c r="C37" i="2"/>
  <c r="D37" i="2" s="1"/>
  <c r="AR33" i="2"/>
  <c r="AQ33" i="2"/>
  <c r="AB33" i="2"/>
  <c r="AA33" i="2"/>
  <c r="X33" i="2"/>
  <c r="W33" i="2"/>
  <c r="S33" i="2"/>
  <c r="T33" i="2" s="1"/>
  <c r="O33" i="2"/>
  <c r="P33" i="2" s="1"/>
  <c r="L33" i="2"/>
  <c r="K33" i="2"/>
  <c r="H33" i="2"/>
  <c r="G33" i="2"/>
  <c r="C33" i="2"/>
  <c r="D33" i="2" s="1"/>
  <c r="AR32" i="2"/>
  <c r="AQ32" i="2"/>
  <c r="AB32" i="2"/>
  <c r="AA32" i="2"/>
  <c r="X32" i="2"/>
  <c r="W32" i="2"/>
  <c r="S32" i="2"/>
  <c r="T32" i="2" s="1"/>
  <c r="P32" i="2"/>
  <c r="O32" i="2"/>
  <c r="L32" i="2"/>
  <c r="K32" i="2"/>
  <c r="H32" i="2"/>
  <c r="G32" i="2"/>
  <c r="C32" i="2"/>
  <c r="D32" i="2" s="1"/>
  <c r="AR31" i="2"/>
  <c r="AQ31" i="2"/>
  <c r="AB31" i="2"/>
  <c r="AA31" i="2"/>
  <c r="X31" i="2"/>
  <c r="W31" i="2"/>
  <c r="S31" i="2"/>
  <c r="T31" i="2" s="1"/>
  <c r="P31" i="2"/>
  <c r="O31" i="2"/>
  <c r="L31" i="2"/>
  <c r="K31" i="2"/>
  <c r="H31" i="2"/>
  <c r="G31" i="2"/>
  <c r="C31" i="2"/>
  <c r="D31" i="2" s="1"/>
  <c r="AR30" i="2"/>
  <c r="AQ30" i="2"/>
  <c r="AB30" i="2"/>
  <c r="AA30" i="2"/>
  <c r="X30" i="2"/>
  <c r="W30" i="2"/>
  <c r="S30" i="2"/>
  <c r="T30" i="2" s="1"/>
  <c r="O30" i="2"/>
  <c r="P30" i="2" s="1"/>
  <c r="L30" i="2"/>
  <c r="K30" i="2"/>
  <c r="H30" i="2"/>
  <c r="G30" i="2"/>
  <c r="C30" i="2"/>
  <c r="AR29" i="2"/>
  <c r="AQ29" i="2"/>
  <c r="AB29" i="2"/>
  <c r="AA29" i="2"/>
  <c r="X29" i="2"/>
  <c r="W29" i="2"/>
  <c r="S29" i="2"/>
  <c r="T29" i="2" s="1"/>
  <c r="O29" i="2"/>
  <c r="P29" i="2" s="1"/>
  <c r="L29" i="2"/>
  <c r="K29" i="2"/>
  <c r="H29" i="2"/>
  <c r="G29" i="2"/>
  <c r="C29" i="2"/>
  <c r="D29" i="2" s="1"/>
  <c r="AR28" i="2"/>
  <c r="AQ28" i="2"/>
  <c r="AB28" i="2"/>
  <c r="AA28" i="2"/>
  <c r="X28" i="2"/>
  <c r="W28" i="2"/>
  <c r="S28" i="2"/>
  <c r="T28" i="2" s="1"/>
  <c r="P28" i="2"/>
  <c r="O28" i="2"/>
  <c r="L28" i="2"/>
  <c r="K28" i="2"/>
  <c r="H28" i="2"/>
  <c r="G28" i="2"/>
  <c r="C28" i="2"/>
  <c r="D28" i="2" s="1"/>
  <c r="AR27" i="2"/>
  <c r="AQ27" i="2"/>
  <c r="AB27" i="2"/>
  <c r="AA27" i="2"/>
  <c r="X27" i="2"/>
  <c r="W27" i="2"/>
  <c r="S27" i="2"/>
  <c r="T27" i="2" s="1"/>
  <c r="P27" i="2"/>
  <c r="O27" i="2"/>
  <c r="L27" i="2"/>
  <c r="K27" i="2"/>
  <c r="H27" i="2"/>
  <c r="G27" i="2"/>
  <c r="C27" i="2"/>
  <c r="D27" i="2" s="1"/>
  <c r="AR26" i="2"/>
  <c r="AQ26" i="2"/>
  <c r="AB26" i="2"/>
  <c r="AA26" i="2"/>
  <c r="X26" i="2"/>
  <c r="W26" i="2"/>
  <c r="S26" i="2"/>
  <c r="T26" i="2" s="1"/>
  <c r="O26" i="2"/>
  <c r="P26" i="2" s="1"/>
  <c r="L26" i="2"/>
  <c r="K26" i="2"/>
  <c r="H26" i="2"/>
  <c r="G26" i="2"/>
  <c r="C26" i="2"/>
  <c r="D26" i="2" s="1"/>
  <c r="AR25" i="2"/>
  <c r="AQ25" i="2"/>
  <c r="AB25" i="2"/>
  <c r="AA25" i="2"/>
  <c r="X25" i="2"/>
  <c r="W25" i="2"/>
  <c r="S25" i="2"/>
  <c r="T25" i="2" s="1"/>
  <c r="O25" i="2"/>
  <c r="P25" i="2" s="1"/>
  <c r="L25" i="2"/>
  <c r="K25" i="2"/>
  <c r="H25" i="2"/>
  <c r="G25" i="2"/>
  <c r="C25" i="2"/>
  <c r="D25" i="2" s="1"/>
  <c r="AR24" i="2"/>
  <c r="AQ24" i="2"/>
  <c r="AB24" i="2"/>
  <c r="AA24" i="2"/>
  <c r="X24" i="2"/>
  <c r="W24" i="2"/>
  <c r="S24" i="2"/>
  <c r="T24" i="2" s="1"/>
  <c r="O24" i="2"/>
  <c r="P24" i="2" s="1"/>
  <c r="L24" i="2"/>
  <c r="K24" i="2"/>
  <c r="H24" i="2"/>
  <c r="G24" i="2"/>
  <c r="C24" i="2"/>
  <c r="D24" i="2" s="1"/>
  <c r="AR23" i="2"/>
  <c r="AQ23" i="2"/>
  <c r="AB23" i="2"/>
  <c r="AA23" i="2"/>
  <c r="X23" i="2"/>
  <c r="W23" i="2"/>
  <c r="S23" i="2"/>
  <c r="T23" i="2" s="1"/>
  <c r="O23" i="2"/>
  <c r="P23" i="2" s="1"/>
  <c r="L23" i="2"/>
  <c r="K23" i="2"/>
  <c r="H23" i="2"/>
  <c r="G23" i="2"/>
  <c r="C23" i="2"/>
  <c r="D23" i="2" s="1"/>
  <c r="AR22" i="2"/>
  <c r="AQ22" i="2"/>
  <c r="AB22" i="2"/>
  <c r="AA22" i="2"/>
  <c r="X22" i="2"/>
  <c r="W22" i="2"/>
  <c r="S22" i="2"/>
  <c r="T22" i="2" s="1"/>
  <c r="O22" i="2"/>
  <c r="P22" i="2" s="1"/>
  <c r="L22" i="2"/>
  <c r="K22" i="2"/>
  <c r="H22" i="2"/>
  <c r="G22" i="2"/>
  <c r="C22" i="2"/>
  <c r="D22" i="2" s="1"/>
  <c r="AR21" i="2"/>
  <c r="AQ21" i="2"/>
  <c r="AB21" i="2"/>
  <c r="AA21" i="2"/>
  <c r="X21" i="2"/>
  <c r="W21" i="2"/>
  <c r="S21" i="2"/>
  <c r="T21" i="2" s="1"/>
  <c r="O21" i="2"/>
  <c r="P21" i="2" s="1"/>
  <c r="L21" i="2"/>
  <c r="K21" i="2"/>
  <c r="H21" i="2"/>
  <c r="G21" i="2"/>
  <c r="C21" i="2"/>
  <c r="D21" i="2" s="1"/>
  <c r="AR20" i="2"/>
  <c r="AQ20" i="2"/>
  <c r="AB20" i="2"/>
  <c r="AA20" i="2"/>
  <c r="X20" i="2"/>
  <c r="W20" i="2"/>
  <c r="S20" i="2"/>
  <c r="T20" i="2" s="1"/>
  <c r="O20" i="2"/>
  <c r="P20" i="2" s="1"/>
  <c r="L20" i="2"/>
  <c r="K20" i="2"/>
  <c r="H20" i="2"/>
  <c r="G20" i="2"/>
  <c r="C20" i="2"/>
  <c r="D20" i="2" s="1"/>
  <c r="AR16" i="2"/>
  <c r="AQ16" i="2"/>
  <c r="AB16" i="2"/>
  <c r="AA16" i="2"/>
  <c r="X16" i="2"/>
  <c r="W16" i="2"/>
  <c r="S16" i="2"/>
  <c r="T16" i="2" s="1"/>
  <c r="O16" i="2"/>
  <c r="P16" i="2" s="1"/>
  <c r="L16" i="2"/>
  <c r="K16" i="2"/>
  <c r="H16" i="2"/>
  <c r="G16" i="2"/>
  <c r="C16" i="2"/>
  <c r="D16" i="2" s="1"/>
  <c r="AR15" i="2"/>
  <c r="AQ15" i="2"/>
  <c r="AB15" i="2"/>
  <c r="AA15" i="2"/>
  <c r="X15" i="2"/>
  <c r="W15" i="2"/>
  <c r="S15" i="2"/>
  <c r="T15" i="2" s="1"/>
  <c r="O15" i="2"/>
  <c r="P15" i="2" s="1"/>
  <c r="L15" i="2"/>
  <c r="K15" i="2"/>
  <c r="H15" i="2"/>
  <c r="G15" i="2"/>
  <c r="C15" i="2"/>
  <c r="D15" i="2" s="1"/>
  <c r="AR14" i="2"/>
  <c r="AQ14" i="2"/>
  <c r="AB14" i="2"/>
  <c r="AA14" i="2"/>
  <c r="X14" i="2"/>
  <c r="W14" i="2"/>
  <c r="S14" i="2"/>
  <c r="T14" i="2" s="1"/>
  <c r="O14" i="2"/>
  <c r="P14" i="2" s="1"/>
  <c r="L14" i="2"/>
  <c r="K14" i="2"/>
  <c r="H14" i="2"/>
  <c r="G14" i="2"/>
  <c r="C14" i="2"/>
  <c r="D14" i="2" s="1"/>
  <c r="AR13" i="2"/>
  <c r="AQ13" i="2"/>
  <c r="AB13" i="2"/>
  <c r="AA13" i="2"/>
  <c r="X13" i="2"/>
  <c r="W13" i="2"/>
  <c r="S13" i="2"/>
  <c r="T13" i="2" s="1"/>
  <c r="O13" i="2"/>
  <c r="P13" i="2" s="1"/>
  <c r="L13" i="2"/>
  <c r="K13" i="2"/>
  <c r="H13" i="2"/>
  <c r="G13" i="2"/>
  <c r="C13" i="2"/>
  <c r="D13" i="2" s="1"/>
  <c r="AR12" i="2"/>
  <c r="AQ12" i="2"/>
  <c r="AB12" i="2"/>
  <c r="AA12" i="2"/>
  <c r="X12" i="2"/>
  <c r="W12" i="2"/>
  <c r="S12" i="2"/>
  <c r="T12" i="2" s="1"/>
  <c r="O12" i="2"/>
  <c r="P12" i="2" s="1"/>
  <c r="L12" i="2"/>
  <c r="K12" i="2"/>
  <c r="H12" i="2"/>
  <c r="G12" i="2"/>
  <c r="C12" i="2"/>
  <c r="D12" i="2" s="1"/>
  <c r="AR11" i="2"/>
  <c r="AQ11" i="2"/>
  <c r="AB11" i="2"/>
  <c r="AA11" i="2"/>
  <c r="X11" i="2"/>
  <c r="W11" i="2"/>
  <c r="S11" i="2"/>
  <c r="T11" i="2" s="1"/>
  <c r="O11" i="2"/>
  <c r="P11" i="2" s="1"/>
  <c r="L11" i="2"/>
  <c r="K11" i="2"/>
  <c r="H11" i="2"/>
  <c r="G11" i="2"/>
  <c r="C11" i="2"/>
  <c r="D11" i="2" s="1"/>
  <c r="AR10" i="2"/>
  <c r="AQ10" i="2"/>
  <c r="AB10" i="2"/>
  <c r="AA10" i="2"/>
  <c r="X10" i="2"/>
  <c r="W10" i="2"/>
  <c r="S10" i="2"/>
  <c r="T10" i="2" s="1"/>
  <c r="O10" i="2"/>
  <c r="P10" i="2" s="1"/>
  <c r="L10" i="2"/>
  <c r="K10" i="2"/>
  <c r="H10" i="2"/>
  <c r="G10" i="2"/>
  <c r="C10" i="2"/>
  <c r="D10" i="2" s="1"/>
  <c r="AR9" i="2"/>
  <c r="AQ9" i="2"/>
  <c r="AB9" i="2"/>
  <c r="AA9" i="2"/>
  <c r="X9" i="2"/>
  <c r="W9" i="2"/>
  <c r="S9" i="2"/>
  <c r="T9" i="2" s="1"/>
  <c r="O9" i="2"/>
  <c r="P9" i="2" s="1"/>
  <c r="L9" i="2"/>
  <c r="K9" i="2"/>
  <c r="H9" i="2"/>
  <c r="G9" i="2"/>
  <c r="C9" i="2"/>
  <c r="D9" i="2" s="1"/>
  <c r="AR8" i="2"/>
  <c r="AQ8" i="2"/>
  <c r="AB8" i="2"/>
  <c r="AA8" i="2"/>
  <c r="X8" i="2"/>
  <c r="W8" i="2"/>
  <c r="S8" i="2"/>
  <c r="T8" i="2" s="1"/>
  <c r="O8" i="2"/>
  <c r="P8" i="2" s="1"/>
  <c r="L8" i="2"/>
  <c r="K8" i="2"/>
  <c r="H8" i="2"/>
  <c r="G8" i="2"/>
  <c r="C8" i="2"/>
  <c r="D8" i="2" s="1"/>
  <c r="AR7" i="2"/>
  <c r="AQ7" i="2"/>
  <c r="AB7" i="2"/>
  <c r="AA7" i="2"/>
  <c r="X7" i="2"/>
  <c r="W7" i="2"/>
  <c r="S7" i="2"/>
  <c r="T7" i="2" s="1"/>
  <c r="O7" i="2"/>
  <c r="P7" i="2" s="1"/>
  <c r="L7" i="2"/>
  <c r="K7" i="2"/>
  <c r="H7" i="2"/>
  <c r="G7" i="2"/>
  <c r="C7" i="2"/>
  <c r="D7" i="2" s="1"/>
  <c r="AR6" i="2"/>
  <c r="AQ6" i="2"/>
  <c r="AB6" i="2"/>
  <c r="AA6" i="2"/>
  <c r="X6" i="2"/>
  <c r="W6" i="2"/>
  <c r="S6" i="2"/>
  <c r="T6" i="2" s="1"/>
  <c r="O6" i="2"/>
  <c r="P6" i="2" s="1"/>
  <c r="L6" i="2"/>
  <c r="K6" i="2"/>
  <c r="H6" i="2"/>
  <c r="G6" i="2"/>
  <c r="C6" i="2"/>
  <c r="D6" i="2" s="1"/>
  <c r="AR5" i="2"/>
  <c r="AQ5" i="2"/>
  <c r="AB5" i="2"/>
  <c r="AA5" i="2"/>
  <c r="X5" i="2"/>
  <c r="W5" i="2"/>
  <c r="S5" i="2"/>
  <c r="T5" i="2" s="1"/>
  <c r="O5" i="2"/>
  <c r="P5" i="2" s="1"/>
  <c r="L5" i="2"/>
  <c r="K5" i="2"/>
  <c r="H5" i="2"/>
  <c r="G5" i="2"/>
  <c r="C5" i="2"/>
  <c r="D5" i="2" s="1"/>
  <c r="AR4" i="2"/>
  <c r="AQ4" i="2"/>
  <c r="AB4" i="2"/>
  <c r="AA4" i="2"/>
  <c r="X4" i="2"/>
  <c r="W4" i="2"/>
  <c r="S4" i="2"/>
  <c r="T4" i="2" s="1"/>
  <c r="O4" i="2"/>
  <c r="P4" i="2" s="1"/>
  <c r="L4" i="2"/>
  <c r="K4" i="2"/>
  <c r="H4" i="2"/>
  <c r="G4" i="2"/>
  <c r="C4" i="2"/>
  <c r="D4" i="2" s="1"/>
  <c r="AR3" i="2"/>
  <c r="AQ3" i="2"/>
  <c r="AB3" i="2"/>
  <c r="AA3" i="2"/>
  <c r="X3" i="2"/>
  <c r="W3" i="2"/>
  <c r="S3" i="2"/>
  <c r="T3" i="2" s="1"/>
  <c r="O3" i="2"/>
  <c r="P3" i="2" s="1"/>
  <c r="L3" i="2"/>
  <c r="K3" i="2"/>
  <c r="H3" i="2"/>
  <c r="G3" i="2"/>
  <c r="C3" i="2"/>
  <c r="D3" i="2" s="1"/>
  <c r="T67" i="2" l="1"/>
  <c r="T66" i="2"/>
  <c r="T64" i="2"/>
  <c r="T62" i="2"/>
  <c r="T60" i="2"/>
  <c r="T58" i="2"/>
  <c r="T56" i="2"/>
  <c r="AB38" i="2"/>
  <c r="AB42" i="2"/>
  <c r="P50" i="2"/>
  <c r="P44" i="2"/>
  <c r="P40" i="2"/>
  <c r="P47" i="2"/>
  <c r="P43" i="2"/>
  <c r="P39" i="2"/>
  <c r="D62" i="2"/>
  <c r="D63" i="2"/>
  <c r="D54" i="2"/>
  <c r="D55" i="2"/>
  <c r="T57" i="2"/>
  <c r="T65" i="2"/>
  <c r="P60" i="2"/>
  <c r="P54" i="2"/>
  <c r="P66" i="2"/>
  <c r="P64" i="2"/>
  <c r="P62" i="2"/>
  <c r="P58" i="2"/>
  <c r="P56" i="2"/>
  <c r="T76" i="2"/>
  <c r="AB45" i="2"/>
  <c r="AB41" i="2"/>
  <c r="AB37" i="2"/>
  <c r="AB48" i="2"/>
  <c r="AB44" i="2"/>
  <c r="AB40" i="2"/>
  <c r="AB47" i="2"/>
  <c r="P48" i="2"/>
  <c r="AB50" i="2"/>
  <c r="T61" i="2"/>
  <c r="D30" i="2"/>
  <c r="AB39" i="2"/>
  <c r="AB43" i="2"/>
  <c r="AB49" i="2"/>
  <c r="L45" i="2"/>
  <c r="L41" i="2"/>
  <c r="L37" i="2"/>
  <c r="L48" i="2"/>
  <c r="L44" i="2"/>
  <c r="L40" i="2"/>
  <c r="AF50" i="2"/>
  <c r="AF44" i="2"/>
  <c r="AF40" i="2"/>
  <c r="AF47" i="2"/>
  <c r="AF43" i="2"/>
  <c r="AF39" i="2"/>
  <c r="T54" i="2"/>
  <c r="D61" i="2"/>
  <c r="P83" i="2"/>
  <c r="P81" i="2"/>
  <c r="P79" i="2"/>
  <c r="P75" i="2"/>
  <c r="P73" i="2"/>
  <c r="P71" i="2"/>
  <c r="P77" i="2"/>
  <c r="D67" i="2"/>
  <c r="D66" i="2"/>
  <c r="D64" i="2"/>
  <c r="D60" i="2"/>
  <c r="D58" i="2"/>
  <c r="D56" i="2"/>
  <c r="P84" i="2"/>
  <c r="T84" i="2"/>
  <c r="T77" i="2"/>
  <c r="T75" i="2"/>
  <c r="T73" i="2"/>
  <c r="T71" i="2"/>
  <c r="T55" i="2"/>
  <c r="T63" i="2"/>
  <c r="T74" i="2"/>
  <c r="D84" i="2"/>
  <c r="D77" i="2"/>
  <c r="D75" i="2"/>
  <c r="D73" i="2"/>
  <c r="D71" i="2"/>
</calcChain>
</file>

<file path=xl/sharedStrings.xml><?xml version="1.0" encoding="utf-8"?>
<sst xmlns="http://schemas.openxmlformats.org/spreadsheetml/2006/main" count="220" uniqueCount="23">
  <si>
    <t>Figure 7 -Source data</t>
  </si>
  <si>
    <t>Mouse strain</t>
  </si>
  <si>
    <t>TgNotch3R169C</t>
  </si>
  <si>
    <t>n = 1</t>
  </si>
  <si>
    <t>mean</t>
  </si>
  <si>
    <t>sem</t>
  </si>
  <si>
    <t>Voltage (mV)</t>
  </si>
  <si>
    <t>Non-Tg</t>
  </si>
  <si>
    <t>Fig7- Panel C - Current densities</t>
  </si>
  <si>
    <t>Fig7- panel E - current densities</t>
  </si>
  <si>
    <t>Fig7- supplement 1- current densities</t>
  </si>
  <si>
    <t>Peak</t>
  </si>
  <si>
    <t>Peak density</t>
  </si>
  <si>
    <t>I/Imax</t>
  </si>
  <si>
    <t>Non-Tg + TIMP3</t>
  </si>
  <si>
    <t>Average</t>
  </si>
  <si>
    <t>SEM</t>
  </si>
  <si>
    <t>nonTg+TIMP3</t>
  </si>
  <si>
    <t>TgN3R169C</t>
  </si>
  <si>
    <t>TgN3R169C;TIMP3+/-</t>
  </si>
  <si>
    <t>TgN3R169C + ADAM17</t>
  </si>
  <si>
    <t>TgNotch3R169C +ADAM17</t>
  </si>
  <si>
    <t>TgNotch3R169C;Timp3+/-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</si>
</sst>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16" fontId="0" fillId="0" borderId="0" xfId="0" applyNumberFormat="1"/>
    <xf numFmtId="0" fontId="1" fillId="0" borderId="0" xfId="0" applyFont="1" applyAlignment="1">
      <alignment horizontal="center"/>
    </xf>
    <xf numFmtId="0" fontId="6" fillId="0" borderId="0" xfId="0" applyFont="1"/>
    <xf numFmtId="0" fontId="0" fillId="0" borderId="0" xfId="0" applyFill="1" applyBorder="1" applyAlignme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3"/>
  <sheetViews>
    <sheetView topLeftCell="A7" workbookViewId="0">
      <selection activeCell="AP34" sqref="AP34:AP39"/>
    </sheetView>
  </sheetViews>
  <sheetFormatPr baseColWidth="10" defaultRowHeight="15" x14ac:dyDescent="0.25"/>
  <cols>
    <col min="1" max="1" width="17.28515625" customWidth="1"/>
    <col min="2" max="2" width="11.42578125" style="12"/>
    <col min="3" max="3" width="17.42578125" style="12" customWidth="1"/>
    <col min="4" max="6" width="11.42578125" style="12"/>
    <col min="7" max="7" width="16.7109375" style="12" customWidth="1"/>
    <col min="8" max="10" width="11.42578125" style="12"/>
    <col min="11" max="11" width="18.28515625" style="12" customWidth="1"/>
    <col min="12" max="14" width="11.42578125" style="12"/>
    <col min="15" max="15" width="18" style="12" customWidth="1"/>
    <col min="16" max="18" width="11.42578125" style="12"/>
    <col min="19" max="19" width="16.7109375" style="12" customWidth="1"/>
    <col min="20" max="22" width="11.42578125" style="12"/>
    <col min="23" max="23" width="16.42578125" style="12" customWidth="1"/>
    <col min="24" max="26" width="11.42578125" style="12"/>
    <col min="27" max="27" width="17" style="12" customWidth="1"/>
    <col min="28" max="30" width="11.42578125" style="12"/>
    <col min="31" max="31" width="17" style="12" customWidth="1"/>
    <col min="32" max="34" width="11.42578125" style="12"/>
    <col min="35" max="35" width="16.140625" style="12" customWidth="1"/>
    <col min="36" max="38" width="11.42578125" style="12"/>
    <col min="39" max="39" width="16.140625" style="12" customWidth="1"/>
    <col min="40" max="42" width="11.42578125" style="12"/>
    <col min="43" max="43" width="15.5703125" style="12" customWidth="1"/>
    <col min="44" max="46" width="11.42578125" style="12"/>
    <col min="47" max="47" width="15.42578125" style="12" customWidth="1"/>
    <col min="48" max="50" width="11.42578125" style="12"/>
    <col min="51" max="51" width="15.85546875" style="12" customWidth="1"/>
    <col min="52" max="54" width="11.42578125" style="12"/>
    <col min="55" max="55" width="17.140625" style="12" customWidth="1"/>
  </cols>
  <sheetData>
    <row r="1" spans="1:56" x14ac:dyDescent="0.25">
      <c r="A1" s="11" t="s">
        <v>0</v>
      </c>
    </row>
    <row r="2" spans="1:56" x14ac:dyDescent="0.25">
      <c r="A2" s="11" t="s">
        <v>8</v>
      </c>
    </row>
    <row r="3" spans="1:56" x14ac:dyDescent="0.25">
      <c r="A3" s="4" t="s">
        <v>6</v>
      </c>
      <c r="B3" s="32">
        <v>-70</v>
      </c>
      <c r="C3" s="32"/>
      <c r="D3" s="24"/>
      <c r="E3" s="24"/>
      <c r="F3" s="32">
        <v>-60</v>
      </c>
      <c r="G3" s="32"/>
      <c r="H3" s="24"/>
      <c r="I3" s="24"/>
      <c r="J3" s="32">
        <v>-50</v>
      </c>
      <c r="K3" s="32"/>
      <c r="L3" s="24"/>
      <c r="M3" s="24"/>
      <c r="N3" s="32">
        <v>-40</v>
      </c>
      <c r="O3" s="32"/>
      <c r="P3" s="24"/>
      <c r="Q3" s="24"/>
      <c r="R3" s="32">
        <v>-30</v>
      </c>
      <c r="S3" s="32"/>
      <c r="T3" s="24"/>
      <c r="U3" s="24"/>
      <c r="V3" s="32">
        <v>-20</v>
      </c>
      <c r="W3" s="32"/>
      <c r="X3" s="24"/>
      <c r="Y3" s="24"/>
      <c r="Z3" s="32">
        <v>-10</v>
      </c>
      <c r="AA3" s="32"/>
      <c r="AB3" s="24"/>
      <c r="AC3" s="24"/>
      <c r="AD3" s="32">
        <v>0</v>
      </c>
      <c r="AE3" s="32"/>
      <c r="AF3" s="24"/>
      <c r="AG3" s="24"/>
      <c r="AH3" s="32">
        <v>10</v>
      </c>
      <c r="AI3" s="32"/>
      <c r="AJ3" s="24"/>
      <c r="AK3" s="24"/>
      <c r="AL3" s="32">
        <v>20</v>
      </c>
      <c r="AM3" s="32"/>
      <c r="AN3" s="24"/>
      <c r="AO3" s="24"/>
      <c r="AP3" s="32">
        <v>30</v>
      </c>
      <c r="AQ3" s="32"/>
      <c r="AR3" s="24"/>
      <c r="AS3" s="24"/>
      <c r="AT3" s="32">
        <v>40</v>
      </c>
      <c r="AU3" s="32"/>
      <c r="AV3" s="24"/>
      <c r="AW3" s="24"/>
      <c r="AX3" s="32">
        <v>50</v>
      </c>
      <c r="AY3" s="32"/>
      <c r="AZ3" s="24"/>
      <c r="BA3" s="24"/>
      <c r="BB3" s="32">
        <v>60</v>
      </c>
      <c r="BC3" s="32"/>
      <c r="BD3" s="7"/>
    </row>
    <row r="4" spans="1:56" s="10" customFormat="1" ht="12" x14ac:dyDescent="0.2">
      <c r="A4" s="8" t="s">
        <v>1</v>
      </c>
      <c r="B4" s="25" t="s">
        <v>18</v>
      </c>
      <c r="C4" s="25" t="s">
        <v>19</v>
      </c>
      <c r="D4" s="26"/>
      <c r="E4" s="26"/>
      <c r="F4" s="25" t="s">
        <v>18</v>
      </c>
      <c r="G4" s="25" t="s">
        <v>19</v>
      </c>
      <c r="H4" s="26"/>
      <c r="I4" s="26"/>
      <c r="J4" s="25" t="s">
        <v>18</v>
      </c>
      <c r="K4" s="25" t="s">
        <v>19</v>
      </c>
      <c r="L4" s="26"/>
      <c r="M4" s="26"/>
      <c r="N4" s="25" t="s">
        <v>18</v>
      </c>
      <c r="O4" s="25" t="s">
        <v>19</v>
      </c>
      <c r="P4" s="26"/>
      <c r="Q4" s="26"/>
      <c r="R4" s="25" t="s">
        <v>18</v>
      </c>
      <c r="S4" s="25" t="s">
        <v>19</v>
      </c>
      <c r="T4" s="26"/>
      <c r="U4" s="26"/>
      <c r="V4" s="25" t="s">
        <v>18</v>
      </c>
      <c r="W4" s="25" t="s">
        <v>19</v>
      </c>
      <c r="X4" s="26"/>
      <c r="Y4" s="26"/>
      <c r="Z4" s="25" t="s">
        <v>18</v>
      </c>
      <c r="AA4" s="25" t="s">
        <v>19</v>
      </c>
      <c r="AB4" s="26"/>
      <c r="AC4" s="26"/>
      <c r="AD4" s="25" t="s">
        <v>18</v>
      </c>
      <c r="AE4" s="25" t="s">
        <v>19</v>
      </c>
      <c r="AF4" s="26"/>
      <c r="AG4" s="26"/>
      <c r="AH4" s="25" t="s">
        <v>18</v>
      </c>
      <c r="AI4" s="25" t="s">
        <v>19</v>
      </c>
      <c r="AJ4" s="26"/>
      <c r="AK4" s="26"/>
      <c r="AL4" s="25" t="s">
        <v>18</v>
      </c>
      <c r="AM4" s="25" t="s">
        <v>19</v>
      </c>
      <c r="AN4" s="26"/>
      <c r="AO4" s="26"/>
      <c r="AP4" s="25" t="s">
        <v>18</v>
      </c>
      <c r="AQ4" s="25" t="s">
        <v>19</v>
      </c>
      <c r="AR4" s="26"/>
      <c r="AS4" s="26"/>
      <c r="AT4" s="25" t="s">
        <v>18</v>
      </c>
      <c r="AU4" s="25" t="s">
        <v>19</v>
      </c>
      <c r="AV4" s="26"/>
      <c r="AW4" s="26"/>
      <c r="AX4" s="25" t="s">
        <v>18</v>
      </c>
      <c r="AY4" s="25" t="s">
        <v>19</v>
      </c>
      <c r="AZ4" s="26"/>
      <c r="BA4" s="26"/>
      <c r="BB4" s="25" t="s">
        <v>18</v>
      </c>
      <c r="BC4" s="25" t="s">
        <v>19</v>
      </c>
      <c r="BD4" s="9"/>
    </row>
    <row r="5" spans="1:56" x14ac:dyDescent="0.25">
      <c r="A5" s="1" t="s">
        <v>3</v>
      </c>
      <c r="B5" s="27">
        <v>0.19617999999999999</v>
      </c>
      <c r="C5" s="27">
        <v>0.14091714</v>
      </c>
      <c r="D5" s="28"/>
      <c r="E5" s="24"/>
      <c r="F5" s="27">
        <v>0.24329000000000001</v>
      </c>
      <c r="G5" s="27">
        <v>0.21462027000000003</v>
      </c>
      <c r="H5" s="28"/>
      <c r="I5" s="24"/>
      <c r="J5" s="27">
        <v>0.27013999999999999</v>
      </c>
      <c r="K5" s="27">
        <v>0.31848305999999998</v>
      </c>
      <c r="L5" s="28"/>
      <c r="M5" s="24"/>
      <c r="N5" s="27">
        <v>0.64327000000000001</v>
      </c>
      <c r="O5" s="27">
        <v>0.36808550000000001</v>
      </c>
      <c r="P5" s="28"/>
      <c r="Q5" s="24"/>
      <c r="R5" s="27">
        <v>1.7277499999999999</v>
      </c>
      <c r="S5" s="27">
        <v>0.48162052000000005</v>
      </c>
      <c r="T5" s="28"/>
      <c r="U5" s="24"/>
      <c r="V5" s="27">
        <v>4.5626300000000004</v>
      </c>
      <c r="W5" s="27">
        <v>1.7278752500000001</v>
      </c>
      <c r="X5" s="28"/>
      <c r="Y5" s="24"/>
      <c r="Z5" s="27">
        <v>9.1586099999999995</v>
      </c>
      <c r="AA5" s="27">
        <v>2.35819248</v>
      </c>
      <c r="AB5" s="28"/>
      <c r="AC5" s="24"/>
      <c r="AD5" s="27">
        <v>15.91033</v>
      </c>
      <c r="AE5" s="27">
        <v>4.5133049999999999</v>
      </c>
      <c r="AF5" s="28"/>
      <c r="AG5" s="24"/>
      <c r="AH5" s="27">
        <v>23.079460000000001</v>
      </c>
      <c r="AI5" s="27">
        <v>5.4039174000000001</v>
      </c>
      <c r="AJ5" s="28"/>
      <c r="AK5" s="24"/>
      <c r="AL5" s="27">
        <v>30.846060000000001</v>
      </c>
      <c r="AM5" s="27">
        <v>6.5593942200000006</v>
      </c>
      <c r="AN5" s="28"/>
      <c r="AO5" s="24"/>
      <c r="AP5" s="27">
        <v>38.057729999999999</v>
      </c>
      <c r="AQ5" s="27">
        <v>9.0879633999999996</v>
      </c>
      <c r="AR5" s="28"/>
      <c r="AS5" s="24"/>
      <c r="AT5" s="27">
        <v>41.776240000000001</v>
      </c>
      <c r="AU5" s="27">
        <v>11.79482361</v>
      </c>
      <c r="AV5" s="28"/>
      <c r="AW5" s="24"/>
      <c r="AX5" s="27">
        <v>43.948309999999999</v>
      </c>
      <c r="AY5" s="27">
        <v>13.65430061</v>
      </c>
      <c r="AZ5" s="28"/>
      <c r="BA5" s="24"/>
      <c r="BB5" s="27">
        <v>44.952689999999997</v>
      </c>
      <c r="BC5" s="27">
        <v>15.25007108</v>
      </c>
      <c r="BD5" s="3"/>
    </row>
    <row r="6" spans="1:56" x14ac:dyDescent="0.25">
      <c r="A6" s="4">
        <v>2</v>
      </c>
      <c r="B6" s="27">
        <v>0.22234999999999999</v>
      </c>
      <c r="C6" s="27">
        <v>0.61708090000000004</v>
      </c>
      <c r="D6" s="28"/>
      <c r="E6" s="24"/>
      <c r="F6" s="27">
        <v>0.63253999999999999</v>
      </c>
      <c r="G6" s="27">
        <v>0.67929287999999999</v>
      </c>
      <c r="H6" s="28"/>
      <c r="I6" s="24"/>
      <c r="J6" s="27">
        <v>0.51405000000000001</v>
      </c>
      <c r="K6" s="27">
        <v>0.77707212000000003</v>
      </c>
      <c r="L6" s="28"/>
      <c r="M6" s="24"/>
      <c r="N6" s="27">
        <v>1.1186199999999999</v>
      </c>
      <c r="O6" s="27">
        <v>0.67668740000000005</v>
      </c>
      <c r="P6" s="28"/>
      <c r="Q6" s="24"/>
      <c r="R6" s="27">
        <v>2.24288</v>
      </c>
      <c r="S6" s="27">
        <v>1.12512492</v>
      </c>
      <c r="T6" s="28"/>
      <c r="U6" s="24"/>
      <c r="V6" s="27">
        <v>4.1849499999999997</v>
      </c>
      <c r="W6" s="27">
        <v>1.5434396500000001</v>
      </c>
      <c r="X6" s="28"/>
      <c r="Y6" s="24"/>
      <c r="Z6" s="27">
        <v>6.3799700000000001</v>
      </c>
      <c r="AA6" s="27">
        <v>2.3759888300000003</v>
      </c>
      <c r="AB6" s="28"/>
      <c r="AC6" s="24"/>
      <c r="AD6" s="27">
        <v>10.250830000000001</v>
      </c>
      <c r="AE6" s="27">
        <v>4.0661096299999997</v>
      </c>
      <c r="AF6" s="28"/>
      <c r="AG6" s="24"/>
      <c r="AH6" s="27">
        <v>14.28444</v>
      </c>
      <c r="AI6" s="27">
        <v>6.5484684100000008</v>
      </c>
      <c r="AJ6" s="28"/>
      <c r="AK6" s="24"/>
      <c r="AL6" s="27">
        <v>18.53388</v>
      </c>
      <c r="AM6" s="27">
        <v>9.2327027299999997</v>
      </c>
      <c r="AN6" s="28"/>
      <c r="AO6" s="24"/>
      <c r="AP6" s="27">
        <v>21.67445</v>
      </c>
      <c r="AQ6" s="27">
        <v>13.056945160000001</v>
      </c>
      <c r="AR6" s="28"/>
      <c r="AS6" s="24"/>
      <c r="AT6" s="27">
        <v>29.031870000000001</v>
      </c>
      <c r="AU6" s="27">
        <v>16.328849980000001</v>
      </c>
      <c r="AV6" s="28"/>
      <c r="AW6" s="24"/>
      <c r="AX6" s="27">
        <v>33.841299999999997</v>
      </c>
      <c r="AY6" s="27">
        <v>17.56220064</v>
      </c>
      <c r="AZ6" s="28"/>
      <c r="BA6" s="24"/>
      <c r="BB6" s="27">
        <v>36.891820000000003</v>
      </c>
      <c r="BC6" s="27">
        <v>18.544344130000002</v>
      </c>
      <c r="BD6" s="3"/>
    </row>
    <row r="7" spans="1:56" x14ac:dyDescent="0.25">
      <c r="A7" s="4">
        <v>3</v>
      </c>
      <c r="B7" s="27">
        <v>9.5530000000000004E-2</v>
      </c>
      <c r="C7" s="27">
        <v>3.8135870000000002E-2</v>
      </c>
      <c r="D7" s="28"/>
      <c r="E7" s="24"/>
      <c r="F7" s="27">
        <v>0.27683999999999997</v>
      </c>
      <c r="G7" s="27">
        <v>0.15066311000000002</v>
      </c>
      <c r="H7" s="28"/>
      <c r="I7" s="24"/>
      <c r="J7" s="27">
        <v>0.23863000000000001</v>
      </c>
      <c r="K7" s="27">
        <v>0.35320231000000002</v>
      </c>
      <c r="L7" s="28"/>
      <c r="M7" s="24"/>
      <c r="N7" s="27">
        <v>0.49965999999999999</v>
      </c>
      <c r="O7" s="27">
        <v>0.37303837000000006</v>
      </c>
      <c r="P7" s="28"/>
      <c r="Q7" s="24"/>
      <c r="R7" s="27">
        <v>1.0182800000000001</v>
      </c>
      <c r="S7" s="27">
        <v>0.60594616000000001</v>
      </c>
      <c r="T7" s="28"/>
      <c r="U7" s="24"/>
      <c r="V7" s="27">
        <v>2.4809999999999999</v>
      </c>
      <c r="W7" s="27">
        <v>1.0585868600000001</v>
      </c>
      <c r="X7" s="28"/>
      <c r="Y7" s="24"/>
      <c r="Z7" s="27">
        <v>4.9190199999999997</v>
      </c>
      <c r="AA7" s="27">
        <v>2.6974706500000005</v>
      </c>
      <c r="AB7" s="28"/>
      <c r="AC7" s="24"/>
      <c r="AD7" s="27">
        <v>8.2676400000000001</v>
      </c>
      <c r="AE7" s="27">
        <v>5.2513203600000011</v>
      </c>
      <c r="AF7" s="28"/>
      <c r="AG7" s="24"/>
      <c r="AH7" s="27">
        <v>11.47775</v>
      </c>
      <c r="AI7" s="27">
        <v>9.491530130000001</v>
      </c>
      <c r="AJ7" s="28"/>
      <c r="AK7" s="24"/>
      <c r="AL7" s="27">
        <v>18.261510000000001</v>
      </c>
      <c r="AM7" s="27">
        <v>15.103942980000001</v>
      </c>
      <c r="AN7" s="28"/>
      <c r="AO7" s="24"/>
      <c r="AP7" s="27">
        <v>24.488409999999998</v>
      </c>
      <c r="AQ7" s="27">
        <v>20.976805510000002</v>
      </c>
      <c r="AR7" s="28"/>
      <c r="AS7" s="24"/>
      <c r="AT7" s="27">
        <v>27.613309999999998</v>
      </c>
      <c r="AU7" s="27">
        <v>25.07355411</v>
      </c>
      <c r="AV7" s="28"/>
      <c r="AW7" s="24"/>
      <c r="AX7" s="27">
        <v>29.811509999999998</v>
      </c>
      <c r="AY7" s="27">
        <v>29.827805420000004</v>
      </c>
      <c r="AZ7" s="28"/>
      <c r="BA7" s="24"/>
      <c r="BB7" s="27">
        <v>31.21321</v>
      </c>
      <c r="BC7" s="27">
        <v>33.979072460000005</v>
      </c>
      <c r="BD7" s="3"/>
    </row>
    <row r="8" spans="1:56" x14ac:dyDescent="0.25">
      <c r="A8" s="4">
        <v>4</v>
      </c>
      <c r="B8" s="27">
        <v>0.26694000000000001</v>
      </c>
      <c r="C8" s="27">
        <v>0.26859795000000003</v>
      </c>
      <c r="D8" s="28"/>
      <c r="E8" s="24"/>
      <c r="F8" s="27">
        <v>0.38412000000000002</v>
      </c>
      <c r="G8" s="27">
        <v>0.38427143000000002</v>
      </c>
      <c r="H8" s="28"/>
      <c r="I8" s="24"/>
      <c r="J8" s="27">
        <v>0.49822</v>
      </c>
      <c r="K8" s="27">
        <v>0.66649899000000001</v>
      </c>
      <c r="L8" s="28"/>
      <c r="M8" s="24"/>
      <c r="N8" s="27">
        <v>1.02556</v>
      </c>
      <c r="O8" s="27">
        <v>0.76875424800000003</v>
      </c>
      <c r="P8" s="28"/>
      <c r="Q8" s="24"/>
      <c r="R8" s="27">
        <v>1.6274</v>
      </c>
      <c r="S8" s="27">
        <v>1.1095166200000002</v>
      </c>
      <c r="T8" s="28"/>
      <c r="U8" s="24"/>
      <c r="V8" s="27">
        <v>3.2661199999999999</v>
      </c>
      <c r="W8" s="27">
        <v>1.9239995000000001</v>
      </c>
      <c r="X8" s="28"/>
      <c r="Y8" s="24"/>
      <c r="Z8" s="27">
        <v>5.4883100000000002</v>
      </c>
      <c r="AA8" s="27">
        <v>3.7969217600000005</v>
      </c>
      <c r="AB8" s="28"/>
      <c r="AC8" s="24"/>
      <c r="AD8" s="27">
        <v>9.5664099999999994</v>
      </c>
      <c r="AE8" s="27">
        <v>6.5524380800000008</v>
      </c>
      <c r="AF8" s="28"/>
      <c r="AG8" s="24"/>
      <c r="AH8" s="27">
        <v>14.96552</v>
      </c>
      <c r="AI8" s="27">
        <v>10.116611819999999</v>
      </c>
      <c r="AJ8" s="28"/>
      <c r="AK8" s="24"/>
      <c r="AL8" s="27">
        <v>21.022559999999999</v>
      </c>
      <c r="AM8" s="27">
        <v>14.517623950000001</v>
      </c>
      <c r="AN8" s="28"/>
      <c r="AO8" s="24"/>
      <c r="AP8" s="27">
        <v>25.469819999999999</v>
      </c>
      <c r="AQ8" s="27">
        <v>18.06410009</v>
      </c>
      <c r="AR8" s="28"/>
      <c r="AS8" s="24"/>
      <c r="AT8" s="27">
        <v>30.695119999999999</v>
      </c>
      <c r="AU8" s="27">
        <v>18.844023490000001</v>
      </c>
      <c r="AV8" s="28"/>
      <c r="AW8" s="24"/>
      <c r="AX8" s="27">
        <v>35.257820000000002</v>
      </c>
      <c r="AY8" s="27">
        <v>24.431561380000002</v>
      </c>
      <c r="AZ8" s="28"/>
      <c r="BA8" s="24"/>
      <c r="BB8" s="27">
        <v>39.02581</v>
      </c>
      <c r="BC8" s="27">
        <v>26.36552807</v>
      </c>
      <c r="BD8" s="3"/>
    </row>
    <row r="9" spans="1:56" x14ac:dyDescent="0.25">
      <c r="A9" s="4">
        <v>5</v>
      </c>
      <c r="B9" s="27">
        <v>0.25836999999999999</v>
      </c>
      <c r="C9" s="27">
        <v>0.70180816000000001</v>
      </c>
      <c r="D9" s="28"/>
      <c r="E9" s="24"/>
      <c r="F9" s="27">
        <v>0.51039000000000001</v>
      </c>
      <c r="G9" s="27">
        <v>1.3391184</v>
      </c>
      <c r="H9" s="28"/>
      <c r="I9" s="24"/>
      <c r="J9" s="27">
        <v>0.58975</v>
      </c>
      <c r="K9" s="27">
        <v>1.6698054300000003</v>
      </c>
      <c r="L9" s="28"/>
      <c r="M9" s="24"/>
      <c r="N9" s="27">
        <v>1.0551699999999999</v>
      </c>
      <c r="O9" s="27">
        <v>2.1552973000000004</v>
      </c>
      <c r="P9" s="28"/>
      <c r="Q9" s="24"/>
      <c r="R9" s="27">
        <v>1.48946</v>
      </c>
      <c r="S9" s="27">
        <v>2.4264269900000004</v>
      </c>
      <c r="T9" s="28"/>
      <c r="U9" s="24"/>
      <c r="V9" s="27">
        <v>2.9606599999999998</v>
      </c>
      <c r="W9" s="27">
        <v>3.4624248300000007</v>
      </c>
      <c r="X9" s="28"/>
      <c r="Y9" s="24"/>
      <c r="Z9" s="27">
        <v>4.8659999999999997</v>
      </c>
      <c r="AA9" s="27">
        <v>5.2625411300000007</v>
      </c>
      <c r="AB9" s="28"/>
      <c r="AC9" s="24"/>
      <c r="AD9" s="27">
        <v>8.6882300000000008</v>
      </c>
      <c r="AE9" s="27">
        <v>8.4614929400000012</v>
      </c>
      <c r="AF9" s="28"/>
      <c r="AG9" s="24"/>
      <c r="AH9" s="27">
        <v>14.39203</v>
      </c>
      <c r="AI9" s="27">
        <v>13.287247470000001</v>
      </c>
      <c r="AJ9" s="28"/>
      <c r="AK9" s="24"/>
      <c r="AL9" s="27">
        <v>19.681799999999999</v>
      </c>
      <c r="AM9" s="27">
        <v>17.22509866</v>
      </c>
      <c r="AN9" s="28"/>
      <c r="AO9" s="24"/>
      <c r="AP9" s="27">
        <v>26.924399999999999</v>
      </c>
      <c r="AQ9" s="27">
        <v>21.162273900000002</v>
      </c>
      <c r="AR9" s="28"/>
      <c r="AS9" s="24"/>
      <c r="AT9" s="27">
        <v>31.32338</v>
      </c>
      <c r="AU9" s="27">
        <v>24.259157260000002</v>
      </c>
      <c r="AV9" s="28"/>
      <c r="AW9" s="24"/>
      <c r="AX9" s="27">
        <v>35.34299</v>
      </c>
      <c r="AY9" s="27">
        <v>25.998733020000003</v>
      </c>
      <c r="AZ9" s="28"/>
      <c r="BA9" s="24"/>
      <c r="BB9" s="27">
        <v>37.785919999999997</v>
      </c>
      <c r="BC9" s="27">
        <v>26.58247115</v>
      </c>
      <c r="BD9" s="3"/>
    </row>
    <row r="10" spans="1:56" x14ac:dyDescent="0.25">
      <c r="A10" s="4">
        <v>6</v>
      </c>
      <c r="B10" s="27">
        <v>0.16908999999999999</v>
      </c>
      <c r="C10" s="27">
        <v>0.23820478</v>
      </c>
      <c r="D10" s="28"/>
      <c r="E10" s="24"/>
      <c r="F10" s="27">
        <v>0.10716000000000001</v>
      </c>
      <c r="G10" s="27">
        <v>0.22570585000000001</v>
      </c>
      <c r="H10" s="28"/>
      <c r="I10" s="24"/>
      <c r="J10" s="27">
        <v>0.29016999999999998</v>
      </c>
      <c r="K10" s="27">
        <v>0.34386190999999999</v>
      </c>
      <c r="L10" s="28"/>
      <c r="M10" s="24"/>
      <c r="N10" s="27">
        <v>0.59497</v>
      </c>
      <c r="O10" s="27">
        <v>0.41827786</v>
      </c>
      <c r="P10" s="28"/>
      <c r="Q10" s="24"/>
      <c r="R10" s="27">
        <v>1.1261399999999999</v>
      </c>
      <c r="S10" s="27">
        <v>0.81579791000000001</v>
      </c>
      <c r="T10" s="28"/>
      <c r="U10" s="24"/>
      <c r="V10" s="27">
        <v>2.0268799999999998</v>
      </c>
      <c r="W10" s="27">
        <v>1.8929918300000002</v>
      </c>
      <c r="X10" s="28"/>
      <c r="Y10" s="24"/>
      <c r="Z10" s="27">
        <v>3.6869800000000001</v>
      </c>
      <c r="AA10" s="27">
        <v>4.2492205399999996</v>
      </c>
      <c r="AB10" s="28"/>
      <c r="AC10" s="24"/>
      <c r="AD10" s="27">
        <v>6.5426599999999997</v>
      </c>
      <c r="AE10" s="27">
        <v>6.7658539300000005</v>
      </c>
      <c r="AF10" s="28"/>
      <c r="AG10" s="24"/>
      <c r="AH10" s="27">
        <v>11.51909</v>
      </c>
      <c r="AI10" s="27">
        <v>10.19048701</v>
      </c>
      <c r="AJ10" s="28"/>
      <c r="AK10" s="24"/>
      <c r="AL10" s="27">
        <v>15.448309999999999</v>
      </c>
      <c r="AM10" s="27">
        <v>12.651952790000001</v>
      </c>
      <c r="AN10" s="28"/>
      <c r="AO10" s="24"/>
      <c r="AP10" s="27">
        <v>19.41422</v>
      </c>
      <c r="AQ10" s="27">
        <v>15.083984020000001</v>
      </c>
      <c r="AR10" s="28"/>
      <c r="AS10" s="24"/>
      <c r="AT10" s="27">
        <v>21.91694</v>
      </c>
      <c r="AU10" s="27">
        <v>18.158794540000002</v>
      </c>
      <c r="AV10" s="28"/>
      <c r="AW10" s="24"/>
      <c r="AX10" s="27">
        <v>24.923290000000001</v>
      </c>
      <c r="AY10" s="27">
        <v>20.972528590000003</v>
      </c>
      <c r="AZ10" s="28"/>
      <c r="BA10" s="24"/>
      <c r="BB10" s="27">
        <v>24.634360000000001</v>
      </c>
      <c r="BC10" s="27">
        <v>23.434363070000003</v>
      </c>
      <c r="BD10" s="3"/>
    </row>
    <row r="11" spans="1:56" x14ac:dyDescent="0.25">
      <c r="A11" s="4">
        <v>7</v>
      </c>
      <c r="B11" s="27">
        <v>0.27232000000000001</v>
      </c>
      <c r="C11" s="27">
        <v>-7.0987040000000001E-2</v>
      </c>
      <c r="D11" s="28"/>
      <c r="E11" s="24"/>
      <c r="F11" s="27">
        <v>0.57533999999999996</v>
      </c>
      <c r="G11" s="27">
        <v>5.253975000000001E-2</v>
      </c>
      <c r="H11" s="28"/>
      <c r="I11" s="24"/>
      <c r="J11" s="27">
        <v>1.01366</v>
      </c>
      <c r="K11" s="27">
        <v>6.7078819999999997E-2</v>
      </c>
      <c r="L11" s="28"/>
      <c r="M11" s="24"/>
      <c r="N11" s="27">
        <v>1.64669</v>
      </c>
      <c r="O11" s="27">
        <v>0.39261634000000006</v>
      </c>
      <c r="P11" s="28"/>
      <c r="Q11" s="24"/>
      <c r="R11" s="27">
        <v>1.89479</v>
      </c>
      <c r="S11" s="27">
        <v>1.75686736</v>
      </c>
      <c r="T11" s="28"/>
      <c r="U11" s="24"/>
      <c r="V11" s="27">
        <v>3.0712899999999999</v>
      </c>
      <c r="W11" s="27">
        <v>3.56535052</v>
      </c>
      <c r="X11" s="28"/>
      <c r="Y11" s="24"/>
      <c r="Z11" s="27">
        <v>5.3409300000000002</v>
      </c>
      <c r="AA11" s="27">
        <v>5.1663841700000006</v>
      </c>
      <c r="AB11" s="28"/>
      <c r="AC11" s="24"/>
      <c r="AD11" s="27">
        <v>8.9931900000000002</v>
      </c>
      <c r="AE11" s="27">
        <v>9.3167909100000017</v>
      </c>
      <c r="AF11" s="28"/>
      <c r="AG11" s="24"/>
      <c r="AH11" s="27">
        <v>14.64057</v>
      </c>
      <c r="AI11" s="27">
        <v>15.205224870000002</v>
      </c>
      <c r="AJ11" s="28"/>
      <c r="AK11" s="24"/>
      <c r="AL11" s="27">
        <v>19.198260000000001</v>
      </c>
      <c r="AM11" s="27">
        <v>21.241630430000004</v>
      </c>
      <c r="AN11" s="28"/>
      <c r="AO11" s="24"/>
      <c r="AP11" s="27">
        <v>22.879760000000001</v>
      </c>
      <c r="AQ11" s="27">
        <v>26.510734420000002</v>
      </c>
      <c r="AR11" s="28"/>
      <c r="AS11" s="24"/>
      <c r="AT11" s="27">
        <v>26.58109</v>
      </c>
      <c r="AU11" s="27">
        <v>30.925081200000005</v>
      </c>
      <c r="AV11" s="28"/>
      <c r="AW11" s="24"/>
      <c r="AX11" s="27">
        <v>29.434270000000001</v>
      </c>
      <c r="AY11" s="27">
        <v>33.590426219999998</v>
      </c>
      <c r="AZ11" s="28"/>
      <c r="BA11" s="24"/>
      <c r="BB11" s="27">
        <v>31.990780000000001</v>
      </c>
      <c r="BC11" s="27">
        <v>34.020613519999998</v>
      </c>
      <c r="BD11" s="3"/>
    </row>
    <row r="12" spans="1:56" x14ac:dyDescent="0.25">
      <c r="A12" s="4"/>
      <c r="B12" s="27"/>
      <c r="C12" s="27">
        <v>0.15055250000000001</v>
      </c>
      <c r="D12" s="28"/>
      <c r="E12" s="24"/>
      <c r="F12" s="27"/>
      <c r="G12" s="27">
        <v>0.40758556000000001</v>
      </c>
      <c r="H12" s="28"/>
      <c r="I12" s="24"/>
      <c r="J12" s="27"/>
      <c r="K12" s="27">
        <v>0.86720698000000007</v>
      </c>
      <c r="L12" s="28"/>
      <c r="M12" s="24"/>
      <c r="N12" s="27"/>
      <c r="O12" s="27">
        <v>1.18323204</v>
      </c>
      <c r="P12" s="28"/>
      <c r="Q12" s="24"/>
      <c r="R12" s="27"/>
      <c r="S12" s="27">
        <v>1.1999956000000001</v>
      </c>
      <c r="T12" s="28"/>
      <c r="U12" s="24"/>
      <c r="V12" s="27"/>
      <c r="W12" s="27">
        <v>3.5851773500000004</v>
      </c>
      <c r="X12" s="28"/>
      <c r="Y12" s="24"/>
      <c r="Z12" s="27"/>
      <c r="AA12" s="27">
        <v>6.0876790099999996</v>
      </c>
      <c r="AB12" s="28"/>
      <c r="AC12" s="24"/>
      <c r="AD12" s="27"/>
      <c r="AE12" s="27">
        <v>10.25548753</v>
      </c>
      <c r="AF12" s="28"/>
      <c r="AG12" s="24"/>
      <c r="AH12" s="27"/>
      <c r="AI12" s="27">
        <v>15.097709800000001</v>
      </c>
      <c r="AJ12" s="28"/>
      <c r="AK12" s="24"/>
      <c r="AL12" s="27"/>
      <c r="AM12" s="27">
        <v>16.697352049999999</v>
      </c>
      <c r="AN12" s="28"/>
      <c r="AO12" s="24"/>
      <c r="AP12" s="27"/>
      <c r="AQ12" s="27">
        <v>17.416465389999999</v>
      </c>
      <c r="AR12" s="28"/>
      <c r="AS12" s="24"/>
      <c r="AT12" s="27"/>
      <c r="AU12" s="27">
        <v>18.632928490000001</v>
      </c>
      <c r="AV12" s="28"/>
      <c r="AW12" s="24"/>
      <c r="AX12" s="27"/>
      <c r="AY12" s="27">
        <v>19.940867829999998</v>
      </c>
      <c r="AZ12" s="28"/>
      <c r="BA12" s="24"/>
      <c r="BB12" s="27"/>
      <c r="BC12" s="27">
        <v>21.296898560000002</v>
      </c>
      <c r="BD12" s="3"/>
    </row>
    <row r="13" spans="1:56" x14ac:dyDescent="0.25">
      <c r="A13" s="4"/>
      <c r="B13" s="27"/>
      <c r="C13" s="27"/>
      <c r="D13" s="28"/>
      <c r="E13" s="24"/>
      <c r="F13" s="27"/>
      <c r="G13" s="27"/>
      <c r="H13" s="28"/>
      <c r="I13" s="24"/>
      <c r="J13" s="27"/>
      <c r="K13" s="27"/>
      <c r="L13" s="28"/>
      <c r="M13" s="24"/>
      <c r="N13" s="27"/>
      <c r="O13" s="27"/>
      <c r="P13" s="28"/>
      <c r="Q13" s="24"/>
      <c r="R13" s="27"/>
      <c r="S13" s="27"/>
      <c r="T13" s="28"/>
      <c r="U13" s="24"/>
      <c r="V13" s="27"/>
      <c r="W13" s="27"/>
      <c r="X13" s="28"/>
      <c r="Y13" s="24"/>
      <c r="Z13" s="27"/>
      <c r="AA13" s="27"/>
      <c r="AB13" s="28"/>
      <c r="AC13" s="24"/>
      <c r="AD13" s="27"/>
      <c r="AE13" s="27"/>
      <c r="AF13" s="28"/>
      <c r="AG13" s="24"/>
      <c r="AH13" s="27"/>
      <c r="AI13" s="27"/>
      <c r="AJ13" s="28"/>
      <c r="AK13" s="24"/>
      <c r="AL13" s="27"/>
      <c r="AM13" s="27"/>
      <c r="AN13" s="28"/>
      <c r="AO13" s="24"/>
      <c r="AP13" s="27"/>
      <c r="AQ13" s="27"/>
      <c r="AR13" s="28"/>
      <c r="AS13" s="24"/>
      <c r="AT13" s="27"/>
      <c r="AU13" s="27"/>
      <c r="AV13" s="28"/>
      <c r="AW13" s="24"/>
      <c r="AX13" s="27"/>
      <c r="AY13" s="27"/>
      <c r="AZ13" s="28"/>
      <c r="BA13" s="24"/>
      <c r="BB13" s="27"/>
      <c r="BC13" s="27"/>
      <c r="BD13" s="3"/>
    </row>
    <row r="14" spans="1:56" s="5" customFormat="1" x14ac:dyDescent="0.25">
      <c r="A14" s="5" t="s">
        <v>4</v>
      </c>
      <c r="B14" s="6">
        <f>AVERAGE(B5:B11)</f>
        <v>0.21153999999999998</v>
      </c>
      <c r="C14" s="6">
        <f>AVERAGE(C5:C12)</f>
        <v>0.26053878250000001</v>
      </c>
      <c r="D14" s="6"/>
      <c r="F14" s="6">
        <f>AVERAGE(F5:F11)</f>
        <v>0.38995428571428575</v>
      </c>
      <c r="G14" s="6">
        <f>AVERAGE(G5:G12)</f>
        <v>0.43172465625000012</v>
      </c>
      <c r="H14" s="6"/>
      <c r="J14" s="6">
        <f>AVERAGE(J5:J11)</f>
        <v>0.48780285714285704</v>
      </c>
      <c r="K14" s="6">
        <f>AVERAGE(K5:K12)</f>
        <v>0.63290120250000004</v>
      </c>
      <c r="L14" s="6"/>
      <c r="N14" s="6">
        <f>AVERAGE(N5:N11)</f>
        <v>0.94056285714285714</v>
      </c>
      <c r="O14" s="6">
        <f>AVERAGE(O5:O12)</f>
        <v>0.79199863225000011</v>
      </c>
      <c r="P14" s="6"/>
      <c r="R14" s="6">
        <f>AVERAGE(R5:R11)</f>
        <v>1.5895285714285714</v>
      </c>
      <c r="S14" s="6">
        <f>AVERAGE(S5:S12)</f>
        <v>1.1901620099999999</v>
      </c>
      <c r="T14" s="6"/>
      <c r="V14" s="6">
        <f>AVERAGE(V5:V11)</f>
        <v>3.2219328571428569</v>
      </c>
      <c r="W14" s="6">
        <f>AVERAGE(W5:W12)</f>
        <v>2.34498072375</v>
      </c>
      <c r="X14" s="6"/>
      <c r="Z14" s="6">
        <f>AVERAGE(Z5:Z11)</f>
        <v>5.6914028571428563</v>
      </c>
      <c r="AA14" s="6">
        <f>AVERAGE(AA5:AA12)</f>
        <v>3.9992998212500002</v>
      </c>
      <c r="AB14" s="6"/>
      <c r="AD14" s="6">
        <f>AVERAGE(AD5:AD11)</f>
        <v>9.7456128571428575</v>
      </c>
      <c r="AE14" s="6">
        <f>AVERAGE(AE5:AE12)</f>
        <v>6.897849797500001</v>
      </c>
      <c r="AF14" s="6"/>
      <c r="AH14" s="6">
        <f>AVERAGE(AH5:AH11)</f>
        <v>14.908408571428572</v>
      </c>
      <c r="AI14" s="6">
        <f>AVERAGE(AI5:AI12)</f>
        <v>10.667649613750001</v>
      </c>
      <c r="AJ14" s="6"/>
      <c r="AL14" s="6">
        <f>AVERAGE(AL5:AL11)</f>
        <v>20.427482857142856</v>
      </c>
      <c r="AM14" s="6">
        <f>AVERAGE(AM5:AM12)</f>
        <v>14.153712226250001</v>
      </c>
      <c r="AN14" s="6"/>
      <c r="AP14" s="6">
        <f>AVERAGE(AP5:AP11)</f>
        <v>25.558398571428572</v>
      </c>
      <c r="AQ14" s="6">
        <f>AVERAGE(AQ5:AQ12)</f>
        <v>17.66990898625</v>
      </c>
      <c r="AR14" s="6"/>
      <c r="AT14" s="6">
        <f>AVERAGE(AT5:AT11)</f>
        <v>29.848278571428569</v>
      </c>
      <c r="AU14" s="6">
        <f>AVERAGE(AU5:AU12)</f>
        <v>20.502151585</v>
      </c>
      <c r="AV14" s="6"/>
      <c r="AX14" s="6">
        <f>AVERAGE(AX5:AX11)</f>
        <v>33.22278428571429</v>
      </c>
      <c r="AY14" s="6">
        <f>AVERAGE(AY5:AY12)</f>
        <v>23.247302963750002</v>
      </c>
      <c r="AZ14" s="6"/>
      <c r="BB14" s="6">
        <f>AVERAGE(BB5:BB11)</f>
        <v>35.213512857142852</v>
      </c>
      <c r="BC14" s="6">
        <f>AVERAGE(BC5:BC12)</f>
        <v>24.934170254999998</v>
      </c>
      <c r="BD14" s="6"/>
    </row>
    <row r="15" spans="1:56" s="30" customFormat="1" x14ac:dyDescent="0.25">
      <c r="A15" s="30" t="s">
        <v>16</v>
      </c>
      <c r="B15" s="31">
        <f>(STDEV(B5:B11))/SQRT(7)</f>
        <v>2.418653974345869E-2</v>
      </c>
      <c r="C15" s="31">
        <f>(STDEV(C5:C12))/SQRT(8)</f>
        <v>9.526124315762606E-2</v>
      </c>
      <c r="D15" s="31"/>
      <c r="F15" s="31">
        <f>(STDEV(F5:F11))/SQRT(7)</f>
        <v>7.2708215683587971E-2</v>
      </c>
      <c r="G15" s="31">
        <f>(STDEV(G5:G12))/SQRT(8)</f>
        <v>0.14637542150864019</v>
      </c>
      <c r="H15" s="31"/>
      <c r="J15" s="31">
        <f>(STDEV(J5:J11))/SQRT(7)</f>
        <v>0.10191492277558648</v>
      </c>
      <c r="K15" s="31">
        <f>(STDEV(K5:K12))/SQRT(8)</f>
        <v>0.17590442611485954</v>
      </c>
      <c r="L15" s="31"/>
      <c r="N15" s="31">
        <f>(STDEV(N5:N11))/SQRT(7)</f>
        <v>0.15062504651197514</v>
      </c>
      <c r="O15" s="31">
        <f>(STDEV(O5:O12))/SQRT(8)</f>
        <v>0.21875815472650603</v>
      </c>
      <c r="P15" s="31"/>
      <c r="R15" s="31">
        <f>(STDEV(R5:R11))/SQRT(7)</f>
        <v>0.16122002526019533</v>
      </c>
      <c r="S15" s="31">
        <f>(STDEV(S5:S12))/SQRT(8)</f>
        <v>0.22534988421978272</v>
      </c>
      <c r="T15" s="31"/>
      <c r="V15" s="31">
        <f>(STDEV(V5:V11))/SQRT(7)</f>
        <v>0.3378825153787029</v>
      </c>
      <c r="W15" s="31">
        <f>(STDEV(W5:W12))/SQRT(8)</f>
        <v>0.36193150062525592</v>
      </c>
      <c r="X15" s="31"/>
      <c r="Z15" s="31">
        <f>(STDEV(Z5:Z11))/SQRT(7)</f>
        <v>0.65384037950774376</v>
      </c>
      <c r="AA15" s="31">
        <f>(STDEV(AA5:AA12))/SQRT(8)</f>
        <v>0.50789728351143859</v>
      </c>
      <c r="AB15" s="31"/>
      <c r="AD15" s="31">
        <f>(STDEV(AD5:AD11))/SQRT(7)</f>
        <v>1.117166962315443</v>
      </c>
      <c r="AE15" s="31">
        <f>(STDEV(AE5:AE12))/SQRT(8)</f>
        <v>0.80314765526948073</v>
      </c>
      <c r="AF15" s="31"/>
      <c r="AH15" s="31">
        <f>(STDEV(AH5:AH11))/SQRT(7)</f>
        <v>1.4699689248698358</v>
      </c>
      <c r="AI15" s="31">
        <f>(STDEV(AI5:AI12))/SQRT(8)</f>
        <v>1.2932961062754857</v>
      </c>
      <c r="AJ15" s="31"/>
      <c r="AL15" s="31">
        <f>(STDEV(AL5:AL11))/SQRT(7)</f>
        <v>1.8518795521830986</v>
      </c>
      <c r="AM15" s="31">
        <f>(STDEV(AM5:AM12))/SQRT(8)</f>
        <v>1.6438345563047836</v>
      </c>
      <c r="AN15" s="31"/>
      <c r="AP15" s="31">
        <f>(STDEV(AP5:AP11))/SQRT(7)</f>
        <v>2.2848520801860714</v>
      </c>
      <c r="AQ15" s="31">
        <f>(STDEV(AQ5:AQ12))/SQRT(8)</f>
        <v>1.9045444955098316</v>
      </c>
      <c r="AR15" s="31"/>
      <c r="AT15" s="31">
        <f>(STDEV(AT5:AT11))/SQRT(7)</f>
        <v>2.3115218066907457</v>
      </c>
      <c r="AU15" s="31">
        <f>(STDEV(AU5:AU12))/SQRT(8)</f>
        <v>2.1070417108725534</v>
      </c>
      <c r="AV15" s="31"/>
      <c r="AX15" s="31">
        <f>(STDEV(AX5:AX11))/SQRT(7)</f>
        <v>2.2831022353158099</v>
      </c>
      <c r="AY15" s="31">
        <f>(STDEV(AY5:AY12))/SQRT(8)</f>
        <v>2.3134283501722313</v>
      </c>
      <c r="AZ15" s="31"/>
      <c r="BB15" s="31">
        <f>(STDEV(BB5:BB11))/SQRT(7)</f>
        <v>2.474277573699641</v>
      </c>
      <c r="BC15" s="31">
        <f>(STDEV(BC5:BC12))/SQRT(8)</f>
        <v>2.3875802524114689</v>
      </c>
      <c r="BD15" s="31"/>
    </row>
    <row r="16" spans="1:56" s="5" customFormat="1" x14ac:dyDescent="0.25">
      <c r="B16" s="6"/>
      <c r="C16" s="6"/>
      <c r="D16" s="6"/>
      <c r="F16" s="6"/>
      <c r="G16" s="6"/>
      <c r="H16" s="6"/>
      <c r="J16" s="6"/>
      <c r="K16" s="6"/>
      <c r="L16" s="6"/>
      <c r="N16" s="6"/>
      <c r="O16" s="6"/>
      <c r="P16" s="6"/>
      <c r="R16" s="6"/>
      <c r="S16" s="6"/>
      <c r="T16" s="6"/>
      <c r="V16" s="6"/>
      <c r="W16" s="6"/>
      <c r="X16" s="6"/>
      <c r="Z16" s="6"/>
      <c r="AA16" s="6"/>
      <c r="AB16" s="6"/>
      <c r="AD16" s="6"/>
      <c r="AE16" s="6"/>
      <c r="AF16" s="6"/>
      <c r="AH16" s="6"/>
      <c r="AI16" s="6"/>
      <c r="AJ16" s="6"/>
      <c r="AL16" s="6"/>
      <c r="AM16" s="6"/>
      <c r="AN16" s="6"/>
      <c r="AP16" s="6"/>
      <c r="AQ16" s="6"/>
      <c r="AR16" s="6"/>
      <c r="AT16" s="6"/>
      <c r="AU16" s="6"/>
      <c r="AV16" s="6"/>
      <c r="AX16" s="6"/>
      <c r="AY16" s="6"/>
      <c r="AZ16" s="6"/>
      <c r="BB16" s="6"/>
      <c r="BC16" s="6"/>
      <c r="BD16" s="6"/>
    </row>
    <row r="17" spans="1:56" x14ac:dyDescent="0.25">
      <c r="A17" s="1" t="s">
        <v>9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"/>
    </row>
    <row r="18" spans="1:56" x14ac:dyDescent="0.25">
      <c r="A18" s="4" t="s">
        <v>6</v>
      </c>
      <c r="B18" s="32">
        <v>-70</v>
      </c>
      <c r="C18" s="32"/>
      <c r="D18" s="24"/>
      <c r="E18" s="24"/>
      <c r="F18" s="32">
        <v>-60</v>
      </c>
      <c r="G18" s="32"/>
      <c r="H18" s="24"/>
      <c r="I18" s="24"/>
      <c r="J18" s="32">
        <v>-50</v>
      </c>
      <c r="K18" s="32"/>
      <c r="L18" s="24"/>
      <c r="M18" s="24"/>
      <c r="N18" s="32">
        <v>-40</v>
      </c>
      <c r="O18" s="32"/>
      <c r="P18" s="24"/>
      <c r="Q18" s="24"/>
      <c r="R18" s="32">
        <v>-30</v>
      </c>
      <c r="S18" s="32"/>
      <c r="T18" s="24"/>
      <c r="U18" s="24"/>
      <c r="V18" s="32">
        <v>-20</v>
      </c>
      <c r="W18" s="32"/>
      <c r="X18" s="24"/>
      <c r="Y18" s="24"/>
      <c r="Z18" s="32">
        <v>-10</v>
      </c>
      <c r="AA18" s="32"/>
      <c r="AB18" s="24"/>
      <c r="AC18" s="24"/>
      <c r="AD18" s="32">
        <v>0</v>
      </c>
      <c r="AE18" s="32"/>
      <c r="AF18" s="24"/>
      <c r="AG18" s="24"/>
      <c r="AH18" s="32">
        <v>10</v>
      </c>
      <c r="AI18" s="32"/>
      <c r="AJ18" s="24"/>
      <c r="AK18" s="24"/>
      <c r="AL18" s="32">
        <v>20</v>
      </c>
      <c r="AM18" s="32"/>
      <c r="AN18" s="24"/>
      <c r="AO18" s="24"/>
      <c r="AP18" s="32">
        <v>30</v>
      </c>
      <c r="AQ18" s="32"/>
      <c r="AR18" s="24"/>
      <c r="AS18" s="24"/>
      <c r="AT18" s="32">
        <v>40</v>
      </c>
      <c r="AU18" s="32"/>
      <c r="AV18" s="24"/>
      <c r="AW18" s="24"/>
      <c r="AX18" s="32">
        <v>50</v>
      </c>
      <c r="AY18" s="32"/>
      <c r="AZ18" s="24"/>
      <c r="BA18" s="24"/>
      <c r="BB18" s="32">
        <v>60</v>
      </c>
      <c r="BC18" s="32"/>
      <c r="BD18" s="7"/>
    </row>
    <row r="19" spans="1:56" s="10" customFormat="1" ht="12" x14ac:dyDescent="0.2">
      <c r="A19" s="8" t="s">
        <v>1</v>
      </c>
      <c r="B19" s="25" t="s">
        <v>18</v>
      </c>
      <c r="C19" s="35" t="s">
        <v>20</v>
      </c>
      <c r="D19" s="26"/>
      <c r="E19" s="26"/>
      <c r="F19" s="25" t="s">
        <v>18</v>
      </c>
      <c r="G19" s="35" t="s">
        <v>20</v>
      </c>
      <c r="H19" s="26"/>
      <c r="I19" s="26"/>
      <c r="J19" s="25" t="s">
        <v>18</v>
      </c>
      <c r="K19" s="35" t="s">
        <v>20</v>
      </c>
      <c r="L19" s="26"/>
      <c r="M19" s="26"/>
      <c r="N19" s="25" t="s">
        <v>18</v>
      </c>
      <c r="O19" s="35" t="s">
        <v>20</v>
      </c>
      <c r="P19" s="26"/>
      <c r="Q19" s="26"/>
      <c r="R19" s="25" t="s">
        <v>18</v>
      </c>
      <c r="S19" s="35" t="s">
        <v>20</v>
      </c>
      <c r="T19" s="26"/>
      <c r="U19" s="26"/>
      <c r="V19" s="25" t="s">
        <v>18</v>
      </c>
      <c r="W19" s="35" t="s">
        <v>20</v>
      </c>
      <c r="X19" s="26"/>
      <c r="Y19" s="26"/>
      <c r="Z19" s="25" t="s">
        <v>18</v>
      </c>
      <c r="AA19" s="35" t="s">
        <v>20</v>
      </c>
      <c r="AB19" s="26"/>
      <c r="AC19" s="26"/>
      <c r="AD19" s="25" t="s">
        <v>18</v>
      </c>
      <c r="AE19" s="35" t="s">
        <v>20</v>
      </c>
      <c r="AF19" s="26"/>
      <c r="AG19" s="26"/>
      <c r="AH19" s="25" t="s">
        <v>18</v>
      </c>
      <c r="AI19" s="35" t="s">
        <v>20</v>
      </c>
      <c r="AJ19" s="26"/>
      <c r="AK19" s="26"/>
      <c r="AL19" s="25" t="s">
        <v>18</v>
      </c>
      <c r="AM19" s="35" t="s">
        <v>20</v>
      </c>
      <c r="AN19" s="26"/>
      <c r="AO19" s="26"/>
      <c r="AP19" s="25" t="s">
        <v>18</v>
      </c>
      <c r="AQ19" s="35" t="s">
        <v>20</v>
      </c>
      <c r="AR19" s="26"/>
      <c r="AS19" s="26"/>
      <c r="AT19" s="25" t="s">
        <v>18</v>
      </c>
      <c r="AU19" s="35" t="s">
        <v>20</v>
      </c>
      <c r="AV19" s="26"/>
      <c r="AW19" s="26"/>
      <c r="AX19" s="25" t="s">
        <v>18</v>
      </c>
      <c r="AY19" s="35" t="s">
        <v>20</v>
      </c>
      <c r="AZ19" s="26"/>
      <c r="BA19" s="26"/>
      <c r="BB19" s="25" t="s">
        <v>18</v>
      </c>
      <c r="BC19" s="35" t="s">
        <v>20</v>
      </c>
      <c r="BD19" s="9"/>
    </row>
    <row r="20" spans="1:56" x14ac:dyDescent="0.25">
      <c r="A20" s="1" t="s">
        <v>3</v>
      </c>
      <c r="B20" s="27">
        <v>0.19617999999999999</v>
      </c>
      <c r="C20" s="36">
        <v>0.25471349999999998</v>
      </c>
      <c r="D20" s="24"/>
      <c r="E20" s="24"/>
      <c r="F20" s="27">
        <v>0.24329000000000001</v>
      </c>
      <c r="G20" s="36">
        <v>0.22177749999999999</v>
      </c>
      <c r="H20" s="24"/>
      <c r="I20" s="24"/>
      <c r="J20" s="27">
        <v>0.27013999999999999</v>
      </c>
      <c r="K20" s="36">
        <v>0.124177</v>
      </c>
      <c r="L20" s="24"/>
      <c r="M20" s="24"/>
      <c r="N20" s="27">
        <v>0.64327000000000001</v>
      </c>
      <c r="O20" s="36">
        <v>0.59160599999999997</v>
      </c>
      <c r="P20" s="24"/>
      <c r="Q20" s="24"/>
      <c r="R20" s="27">
        <v>1.7277499999999999</v>
      </c>
      <c r="S20" s="36">
        <v>1.2885635</v>
      </c>
      <c r="T20" s="24"/>
      <c r="U20" s="24"/>
      <c r="V20" s="27">
        <v>4.5626300000000004</v>
      </c>
      <c r="W20" s="36">
        <v>2.7302149999999998</v>
      </c>
      <c r="X20" s="24"/>
      <c r="Y20" s="24"/>
      <c r="Z20" s="27">
        <v>9.1586099999999995</v>
      </c>
      <c r="AA20" s="36">
        <v>4.5423734999999992</v>
      </c>
      <c r="AB20" s="24"/>
      <c r="AC20" s="24"/>
      <c r="AD20" s="27">
        <v>15.91033</v>
      </c>
      <c r="AE20" s="36">
        <v>8.6648589999999981</v>
      </c>
      <c r="AF20" s="24"/>
      <c r="AG20" s="24"/>
      <c r="AH20" s="27">
        <v>23.079460000000001</v>
      </c>
      <c r="AI20" s="36">
        <v>13.691669999999998</v>
      </c>
      <c r="AJ20" s="24"/>
      <c r="AK20" s="24"/>
      <c r="AL20" s="27">
        <v>30.846060000000001</v>
      </c>
      <c r="AM20" s="36">
        <v>18.9011815</v>
      </c>
      <c r="AN20" s="24"/>
      <c r="AO20" s="24"/>
      <c r="AP20" s="27">
        <v>38.057729999999999</v>
      </c>
      <c r="AQ20" s="36">
        <v>23.480400999999997</v>
      </c>
      <c r="AR20" s="24"/>
      <c r="AS20" s="24"/>
      <c r="AT20" s="27">
        <v>41.776240000000001</v>
      </c>
      <c r="AU20" s="36">
        <v>28.740719499999997</v>
      </c>
      <c r="AV20" s="24"/>
      <c r="AW20" s="24"/>
      <c r="AX20" s="27">
        <v>43.948309999999999</v>
      </c>
      <c r="AY20" s="36">
        <v>31.761849999999999</v>
      </c>
      <c r="AZ20" s="24"/>
      <c r="BA20" s="24"/>
      <c r="BB20" s="27">
        <v>44.952689999999997</v>
      </c>
      <c r="BC20" s="36">
        <v>34.7266075</v>
      </c>
      <c r="BD20" s="2"/>
    </row>
    <row r="21" spans="1:56" x14ac:dyDescent="0.25">
      <c r="A21" s="4">
        <v>2</v>
      </c>
      <c r="B21" s="27">
        <v>0.22234999999999999</v>
      </c>
      <c r="C21" s="36">
        <v>0.30376099999999995</v>
      </c>
      <c r="D21" s="24"/>
      <c r="E21" s="24"/>
      <c r="F21" s="27">
        <v>0.63253999999999999</v>
      </c>
      <c r="G21" s="36">
        <v>0.39289749999999996</v>
      </c>
      <c r="H21" s="24"/>
      <c r="I21" s="24"/>
      <c r="J21" s="27">
        <v>0.51405000000000001</v>
      </c>
      <c r="K21" s="36">
        <v>0.59042150000000004</v>
      </c>
      <c r="L21" s="24"/>
      <c r="M21" s="24"/>
      <c r="N21" s="27">
        <v>1.1186199999999999</v>
      </c>
      <c r="O21" s="36">
        <v>1.083645</v>
      </c>
      <c r="P21" s="24"/>
      <c r="Q21" s="24"/>
      <c r="R21" s="27">
        <v>2.24288</v>
      </c>
      <c r="S21" s="36">
        <v>2.1629544999999997</v>
      </c>
      <c r="T21" s="24"/>
      <c r="U21" s="24"/>
      <c r="V21" s="27">
        <v>4.1849499999999997</v>
      </c>
      <c r="W21" s="36">
        <v>3.1581184999999996</v>
      </c>
      <c r="X21" s="24"/>
      <c r="Y21" s="24"/>
      <c r="Z21" s="27">
        <v>6.3799700000000001</v>
      </c>
      <c r="AA21" s="36">
        <v>3.9626929999999994</v>
      </c>
      <c r="AB21" s="24"/>
      <c r="AC21" s="24"/>
      <c r="AD21" s="27">
        <v>10.250830000000001</v>
      </c>
      <c r="AE21" s="36">
        <v>9.2736574999999988</v>
      </c>
      <c r="AF21" s="24"/>
      <c r="AG21" s="24"/>
      <c r="AH21" s="27">
        <v>14.28444</v>
      </c>
      <c r="AI21" s="36">
        <v>14.315498999999999</v>
      </c>
      <c r="AJ21" s="24"/>
      <c r="AK21" s="24"/>
      <c r="AL21" s="27">
        <v>18.53388</v>
      </c>
      <c r="AM21" s="36">
        <v>19.418796499999999</v>
      </c>
      <c r="AN21" s="24"/>
      <c r="AO21" s="24"/>
      <c r="AP21" s="27">
        <v>21.67445</v>
      </c>
      <c r="AQ21" s="36">
        <v>22.5930955</v>
      </c>
      <c r="AR21" s="24"/>
      <c r="AS21" s="24"/>
      <c r="AT21" s="27">
        <v>29.031870000000001</v>
      </c>
      <c r="AU21" s="36">
        <v>26.6499275</v>
      </c>
      <c r="AV21" s="24"/>
      <c r="AW21" s="24"/>
      <c r="AX21" s="27">
        <v>33.841299999999997</v>
      </c>
      <c r="AY21" s="36">
        <v>28.204255999999997</v>
      </c>
      <c r="AZ21" s="24"/>
      <c r="BA21" s="24"/>
      <c r="BB21" s="27">
        <v>36.891820000000003</v>
      </c>
      <c r="BC21" s="36">
        <v>28.852338499999998</v>
      </c>
      <c r="BD21" s="2"/>
    </row>
    <row r="22" spans="1:56" x14ac:dyDescent="0.25">
      <c r="A22" s="4">
        <v>3</v>
      </c>
      <c r="B22" s="27">
        <v>9.5530000000000004E-2</v>
      </c>
      <c r="C22" s="36">
        <v>2.2758499999999997E-2</v>
      </c>
      <c r="D22" s="24"/>
      <c r="E22" s="24"/>
      <c r="F22" s="27">
        <v>0.27683999999999997</v>
      </c>
      <c r="G22" s="36">
        <v>0.25870399999999999</v>
      </c>
      <c r="H22" s="24"/>
      <c r="I22" s="24"/>
      <c r="J22" s="27">
        <v>0.23863000000000001</v>
      </c>
      <c r="K22" s="36">
        <v>0.33540899999999996</v>
      </c>
      <c r="L22" s="24"/>
      <c r="M22" s="24"/>
      <c r="N22" s="27">
        <v>0.49965999999999999</v>
      </c>
      <c r="O22" s="36">
        <v>0.72229199999999993</v>
      </c>
      <c r="P22" s="24"/>
      <c r="Q22" s="24"/>
      <c r="R22" s="27">
        <v>1.0182800000000001</v>
      </c>
      <c r="S22" s="36">
        <v>1.1006879999999999</v>
      </c>
      <c r="T22" s="24"/>
      <c r="U22" s="24"/>
      <c r="V22" s="27">
        <v>2.4809999999999999</v>
      </c>
      <c r="W22" s="36">
        <v>1.7568434999999998</v>
      </c>
      <c r="X22" s="24"/>
      <c r="Y22" s="24"/>
      <c r="Z22" s="27">
        <v>4.9190199999999997</v>
      </c>
      <c r="AA22" s="36">
        <v>3.5206559999999998</v>
      </c>
      <c r="AB22" s="24"/>
      <c r="AC22" s="24"/>
      <c r="AD22" s="27">
        <v>8.2676400000000001</v>
      </c>
      <c r="AE22" s="36">
        <v>5.3285709999999993</v>
      </c>
      <c r="AF22" s="24"/>
      <c r="AG22" s="24"/>
      <c r="AH22" s="27">
        <v>11.47775</v>
      </c>
      <c r="AI22" s="36">
        <v>9.1513204999999989</v>
      </c>
      <c r="AJ22" s="24"/>
      <c r="AK22" s="24"/>
      <c r="AL22" s="27">
        <v>18.261510000000001</v>
      </c>
      <c r="AM22" s="36">
        <v>12.499786999999998</v>
      </c>
      <c r="AN22" s="24"/>
      <c r="AO22" s="24"/>
      <c r="AP22" s="27">
        <v>24.488409999999998</v>
      </c>
      <c r="AQ22" s="36">
        <v>15.662815999999999</v>
      </c>
      <c r="AR22" s="24"/>
      <c r="AS22" s="24"/>
      <c r="AT22" s="27">
        <v>27.613309999999998</v>
      </c>
      <c r="AU22" s="36">
        <v>16.273971999999997</v>
      </c>
      <c r="AV22" s="24"/>
      <c r="AW22" s="24"/>
      <c r="AX22" s="27">
        <v>29.811509999999998</v>
      </c>
      <c r="AY22" s="36">
        <v>18.117306999999997</v>
      </c>
      <c r="AZ22" s="24"/>
      <c r="BA22" s="24"/>
      <c r="BB22" s="27">
        <v>31.21321</v>
      </c>
      <c r="BC22" s="36">
        <v>18.687074499999998</v>
      </c>
      <c r="BD22" s="2"/>
    </row>
    <row r="23" spans="1:56" x14ac:dyDescent="0.25">
      <c r="A23" s="4">
        <v>4</v>
      </c>
      <c r="B23" s="27">
        <v>0.26694000000000001</v>
      </c>
      <c r="C23" s="36">
        <v>0.22875799999999999</v>
      </c>
      <c r="D23" s="24"/>
      <c r="E23" s="24"/>
      <c r="F23" s="27">
        <v>0.38412000000000002</v>
      </c>
      <c r="G23" s="36">
        <v>0.24569749999999999</v>
      </c>
      <c r="H23" s="24"/>
      <c r="I23" s="24"/>
      <c r="J23" s="27">
        <v>0.49822</v>
      </c>
      <c r="K23" s="36">
        <v>0.52338799999999996</v>
      </c>
      <c r="L23" s="24"/>
      <c r="M23" s="24"/>
      <c r="N23" s="27">
        <v>1.02556</v>
      </c>
      <c r="O23" s="36">
        <v>1.0019144999999998</v>
      </c>
      <c r="P23" s="24"/>
      <c r="Q23" s="24"/>
      <c r="R23" s="27">
        <v>1.6274</v>
      </c>
      <c r="S23" s="36">
        <v>1.537182</v>
      </c>
      <c r="T23" s="24"/>
      <c r="U23" s="24"/>
      <c r="V23" s="27">
        <v>3.2661199999999999</v>
      </c>
      <c r="W23" s="36">
        <v>2.7548939999999997</v>
      </c>
      <c r="X23" s="24"/>
      <c r="Y23" s="24"/>
      <c r="Z23" s="27">
        <v>5.4883100000000002</v>
      </c>
      <c r="AA23" s="36">
        <v>4.0722879999999995</v>
      </c>
      <c r="AB23" s="24"/>
      <c r="AC23" s="24"/>
      <c r="AD23" s="27">
        <v>9.5664099999999994</v>
      </c>
      <c r="AE23" s="36">
        <v>7.0110324999999989</v>
      </c>
      <c r="AF23" s="24"/>
      <c r="AG23" s="24"/>
      <c r="AH23" s="27">
        <v>14.96552</v>
      </c>
      <c r="AI23" s="36">
        <v>12.467288</v>
      </c>
      <c r="AJ23" s="24"/>
      <c r="AK23" s="24"/>
      <c r="AL23" s="27">
        <v>21.022559999999999</v>
      </c>
      <c r="AM23" s="36">
        <v>16.751268</v>
      </c>
      <c r="AN23" s="24"/>
      <c r="AO23" s="24"/>
      <c r="AP23" s="27">
        <v>25.469819999999999</v>
      </c>
      <c r="AQ23" s="36">
        <v>19.602083499999999</v>
      </c>
      <c r="AR23" s="24"/>
      <c r="AS23" s="24"/>
      <c r="AT23" s="27">
        <v>30.695119999999999</v>
      </c>
      <c r="AU23" s="36">
        <v>23.870354499999998</v>
      </c>
      <c r="AV23" s="24"/>
      <c r="AW23" s="24"/>
      <c r="AX23" s="27">
        <v>35.257820000000002</v>
      </c>
      <c r="AY23" s="36">
        <v>27.675773499999998</v>
      </c>
      <c r="AZ23" s="24"/>
      <c r="BA23" s="24"/>
      <c r="BB23" s="27">
        <v>39.02581</v>
      </c>
      <c r="BC23" s="36">
        <v>29.5078155</v>
      </c>
      <c r="BD23" s="2"/>
    </row>
    <row r="24" spans="1:56" x14ac:dyDescent="0.25">
      <c r="A24" s="4">
        <v>5</v>
      </c>
      <c r="B24" s="27">
        <v>0.25836999999999999</v>
      </c>
      <c r="C24" s="36">
        <v>0.23469199999999998</v>
      </c>
      <c r="D24" s="24"/>
      <c r="E24" s="24"/>
      <c r="F24" s="27">
        <v>0.51039000000000001</v>
      </c>
      <c r="G24" s="36">
        <v>0.58307299999999995</v>
      </c>
      <c r="H24" s="24"/>
      <c r="I24" s="24"/>
      <c r="J24" s="27">
        <v>0.58975</v>
      </c>
      <c r="K24" s="36">
        <v>0.14898249999999999</v>
      </c>
      <c r="L24" s="24"/>
      <c r="M24" s="24"/>
      <c r="N24" s="27">
        <v>1.0551699999999999</v>
      </c>
      <c r="O24" s="36">
        <v>1.0622665</v>
      </c>
      <c r="P24" s="24"/>
      <c r="Q24" s="24"/>
      <c r="R24" s="27">
        <v>1.48946</v>
      </c>
      <c r="S24" s="36">
        <v>1.4807399999999999</v>
      </c>
      <c r="T24" s="24"/>
      <c r="U24" s="24"/>
      <c r="V24" s="27">
        <v>2.9606599999999998</v>
      </c>
      <c r="W24" s="36">
        <v>2.1597689999999998</v>
      </c>
      <c r="X24" s="24"/>
      <c r="Y24" s="24"/>
      <c r="Z24" s="27">
        <v>4.8659999999999997</v>
      </c>
      <c r="AA24" s="36">
        <v>4.5623319999999996</v>
      </c>
      <c r="AB24" s="24"/>
      <c r="AC24" s="24"/>
      <c r="AD24" s="27">
        <v>8.6882300000000008</v>
      </c>
      <c r="AE24" s="36">
        <v>6.6853185000000002</v>
      </c>
      <c r="AF24" s="24"/>
      <c r="AG24" s="24"/>
      <c r="AH24" s="27">
        <v>14.39203</v>
      </c>
      <c r="AI24" s="36">
        <v>8.8102649999999993</v>
      </c>
      <c r="AJ24" s="24"/>
      <c r="AK24" s="24"/>
      <c r="AL24" s="27">
        <v>19.681799999999999</v>
      </c>
      <c r="AM24" s="36">
        <v>12.900860999999999</v>
      </c>
      <c r="AN24" s="24"/>
      <c r="AO24" s="24"/>
      <c r="AP24" s="27">
        <v>26.924399999999999</v>
      </c>
      <c r="AQ24" s="36">
        <v>17.802298999999998</v>
      </c>
      <c r="AR24" s="24"/>
      <c r="AS24" s="24"/>
      <c r="AT24" s="27">
        <v>31.32338</v>
      </c>
      <c r="AU24" s="36">
        <v>21.083340999999997</v>
      </c>
      <c r="AV24" s="24"/>
      <c r="AW24" s="24"/>
      <c r="AX24" s="27">
        <v>35.34299</v>
      </c>
      <c r="AY24" s="36">
        <v>25.976084999999998</v>
      </c>
      <c r="AZ24" s="24"/>
      <c r="BA24" s="24"/>
      <c r="BB24" s="27">
        <v>37.785919999999997</v>
      </c>
      <c r="BC24" s="36">
        <v>26.760718499999996</v>
      </c>
      <c r="BD24" s="2"/>
    </row>
    <row r="25" spans="1:56" x14ac:dyDescent="0.25">
      <c r="A25" s="4">
        <v>6</v>
      </c>
      <c r="B25" s="27">
        <v>0.16908999999999999</v>
      </c>
      <c r="C25" s="36">
        <v>0.165301</v>
      </c>
      <c r="D25" s="24"/>
      <c r="E25" s="24"/>
      <c r="F25" s="27">
        <v>0.10716000000000001</v>
      </c>
      <c r="G25" s="36">
        <v>0.23438149999999996</v>
      </c>
      <c r="H25" s="24"/>
      <c r="I25" s="24"/>
      <c r="J25" s="27">
        <v>0.29016999999999998</v>
      </c>
      <c r="K25" s="36">
        <v>0.34487349999999994</v>
      </c>
      <c r="L25" s="24"/>
      <c r="M25" s="24"/>
      <c r="N25" s="27">
        <v>0.59497</v>
      </c>
      <c r="O25" s="36">
        <v>0.59881649999999997</v>
      </c>
      <c r="P25" s="24"/>
      <c r="Q25" s="24"/>
      <c r="R25" s="27">
        <v>1.1261399999999999</v>
      </c>
      <c r="S25" s="36">
        <v>1.1084159999999998</v>
      </c>
      <c r="T25" s="24"/>
      <c r="U25" s="24"/>
      <c r="V25" s="27">
        <v>2.0268799999999998</v>
      </c>
      <c r="W25" s="36">
        <v>2.3276345000000003</v>
      </c>
      <c r="X25" s="24"/>
      <c r="Y25" s="24"/>
      <c r="Z25" s="27">
        <v>3.6869800000000001</v>
      </c>
      <c r="AA25" s="36">
        <v>4.2905694999999993</v>
      </c>
      <c r="AB25" s="24"/>
      <c r="AC25" s="24"/>
      <c r="AD25" s="27">
        <v>6.5426599999999997</v>
      </c>
      <c r="AE25" s="36">
        <v>6.9951509999999999</v>
      </c>
      <c r="AF25" s="24"/>
      <c r="AG25" s="24"/>
      <c r="AH25" s="27">
        <v>11.51909</v>
      </c>
      <c r="AI25" s="36">
        <v>12.571949500000001</v>
      </c>
      <c r="AJ25" s="24"/>
      <c r="AK25" s="24"/>
      <c r="AL25" s="27">
        <v>15.448309999999999</v>
      </c>
      <c r="AM25" s="36">
        <v>17.567603500000001</v>
      </c>
      <c r="AN25" s="24"/>
      <c r="AO25" s="24"/>
      <c r="AP25" s="27">
        <v>19.41422</v>
      </c>
      <c r="AQ25" s="36">
        <v>22.190744999999996</v>
      </c>
      <c r="AR25" s="24"/>
      <c r="AS25" s="24"/>
      <c r="AT25" s="27">
        <v>21.91694</v>
      </c>
      <c r="AU25" s="36">
        <v>24.292496499999995</v>
      </c>
      <c r="AV25" s="24"/>
      <c r="AW25" s="24"/>
      <c r="AX25" s="27">
        <v>24.923290000000001</v>
      </c>
      <c r="AY25" s="36">
        <v>28.335850499999996</v>
      </c>
      <c r="AZ25" s="24"/>
      <c r="BA25" s="24"/>
      <c r="BB25" s="27">
        <v>24.634360000000001</v>
      </c>
      <c r="BC25" s="36">
        <v>28.715568999999999</v>
      </c>
      <c r="BD25" s="2"/>
    </row>
    <row r="26" spans="1:56" x14ac:dyDescent="0.25">
      <c r="A26" s="4">
        <v>7</v>
      </c>
      <c r="B26" s="27">
        <v>0.27232000000000001</v>
      </c>
      <c r="C26" s="36">
        <v>0.16051699999999999</v>
      </c>
      <c r="D26" s="24"/>
      <c r="E26" s="24"/>
      <c r="F26" s="27">
        <v>0.57533999999999996</v>
      </c>
      <c r="G26" s="36">
        <v>0.40958399999999995</v>
      </c>
      <c r="H26" s="24"/>
      <c r="I26" s="24"/>
      <c r="J26" s="27">
        <v>1.01366</v>
      </c>
      <c r="K26" s="36">
        <v>0.70480049999999994</v>
      </c>
      <c r="L26" s="24"/>
      <c r="M26" s="24"/>
      <c r="N26" s="27">
        <v>1.64669</v>
      </c>
      <c r="O26" s="36">
        <v>1.7976569999999998</v>
      </c>
      <c r="P26" s="24"/>
      <c r="Q26" s="24"/>
      <c r="R26" s="27">
        <v>1.89479</v>
      </c>
      <c r="S26" s="36">
        <v>1.6545395000000001</v>
      </c>
      <c r="T26" s="24"/>
      <c r="U26" s="24"/>
      <c r="V26" s="27">
        <v>3.0712899999999999</v>
      </c>
      <c r="W26" s="36">
        <v>3.8490445000000002</v>
      </c>
      <c r="X26" s="24"/>
      <c r="Y26" s="24"/>
      <c r="Z26" s="27">
        <v>5.3409300000000002</v>
      </c>
      <c r="AA26" s="36">
        <v>4.3709544999999999</v>
      </c>
      <c r="AB26" s="24"/>
      <c r="AC26" s="24"/>
      <c r="AD26" s="27">
        <v>8.9931900000000002</v>
      </c>
      <c r="AE26" s="36">
        <v>6.729501</v>
      </c>
      <c r="AF26" s="24"/>
      <c r="AG26" s="24"/>
      <c r="AH26" s="27">
        <v>14.64057</v>
      </c>
      <c r="AI26" s="36">
        <v>10.013337499999999</v>
      </c>
      <c r="AJ26" s="24"/>
      <c r="AK26" s="24"/>
      <c r="AL26" s="27">
        <v>19.198260000000001</v>
      </c>
      <c r="AM26" s="36">
        <v>14.027918499999998</v>
      </c>
      <c r="AN26" s="24"/>
      <c r="AO26" s="24"/>
      <c r="AP26" s="27">
        <v>22.879760000000001</v>
      </c>
      <c r="AQ26" s="36">
        <v>17.925935499999998</v>
      </c>
      <c r="AR26" s="24"/>
      <c r="AS26" s="24"/>
      <c r="AT26" s="27">
        <v>26.58109</v>
      </c>
      <c r="AU26" s="36">
        <v>21.106513499999998</v>
      </c>
      <c r="AV26" s="24"/>
      <c r="AW26" s="24"/>
      <c r="AX26" s="27">
        <v>29.434270000000001</v>
      </c>
      <c r="AY26" s="36">
        <v>23.050231999999998</v>
      </c>
      <c r="AZ26" s="24"/>
      <c r="BA26" s="24"/>
      <c r="BB26" s="27">
        <v>31.990780000000001</v>
      </c>
      <c r="BC26" s="36">
        <v>24.509190999999998</v>
      </c>
      <c r="BD26" s="2"/>
    </row>
    <row r="27" spans="1:56" x14ac:dyDescent="0.25">
      <c r="A27" s="4"/>
      <c r="B27" s="27"/>
      <c r="C27" s="27"/>
      <c r="D27" s="24"/>
      <c r="E27" s="24"/>
      <c r="F27" s="27"/>
      <c r="G27" s="27"/>
      <c r="H27" s="24"/>
      <c r="I27" s="24"/>
      <c r="J27" s="27"/>
      <c r="K27" s="27"/>
      <c r="L27" s="24"/>
      <c r="M27" s="24"/>
      <c r="N27" s="27"/>
      <c r="O27" s="27"/>
      <c r="P27" s="24"/>
      <c r="Q27" s="24"/>
      <c r="R27" s="27"/>
      <c r="S27" s="27"/>
      <c r="T27" s="24"/>
      <c r="U27" s="24"/>
      <c r="V27" s="27"/>
      <c r="W27" s="27"/>
      <c r="X27" s="24"/>
      <c r="Y27" s="24"/>
      <c r="Z27" s="27"/>
      <c r="AA27" s="27"/>
      <c r="AB27" s="24"/>
      <c r="AC27" s="24"/>
      <c r="AD27" s="27"/>
      <c r="AE27" s="27"/>
      <c r="AF27" s="24"/>
      <c r="AG27" s="24"/>
      <c r="AH27" s="27"/>
      <c r="AI27" s="27"/>
      <c r="AJ27" s="24"/>
      <c r="AK27" s="24"/>
      <c r="AL27" s="27"/>
      <c r="AM27" s="27"/>
      <c r="AN27" s="24"/>
      <c r="AO27" s="24"/>
      <c r="AP27" s="27"/>
      <c r="AQ27" s="27"/>
      <c r="AR27" s="24"/>
      <c r="AS27" s="24"/>
      <c r="AT27" s="27"/>
      <c r="AU27" s="27"/>
      <c r="AV27" s="24"/>
      <c r="AW27" s="24"/>
      <c r="AX27" s="27"/>
      <c r="AY27" s="27"/>
      <c r="AZ27" s="24"/>
      <c r="BA27" s="24"/>
      <c r="BB27" s="27"/>
      <c r="BC27" s="27"/>
      <c r="BD27" s="2"/>
    </row>
    <row r="28" spans="1:56" s="5" customFormat="1" x14ac:dyDescent="0.25">
      <c r="A28" s="5" t="s">
        <v>4</v>
      </c>
      <c r="B28" s="6">
        <f>AVERAGE(B20:B26)</f>
        <v>0.21153999999999998</v>
      </c>
      <c r="C28" s="6">
        <f>AVERAGE(C20:C26)</f>
        <v>0.19578585714285715</v>
      </c>
      <c r="D28" s="6"/>
      <c r="F28" s="6">
        <f>AVERAGE(F20:F26)</f>
        <v>0.38995428571428575</v>
      </c>
      <c r="G28" s="6">
        <f>AVERAGE(G20:G26)</f>
        <v>0.33515928571428566</v>
      </c>
      <c r="H28" s="6"/>
      <c r="J28" s="6">
        <f>AVERAGE(J20:J26)</f>
        <v>0.48780285714285704</v>
      </c>
      <c r="K28" s="6">
        <f>AVERAGE(K20:K26)</f>
        <v>0.39600742857142851</v>
      </c>
      <c r="L28" s="6"/>
      <c r="N28" s="6">
        <f>AVERAGE(N20:N26)</f>
        <v>0.94056285714285714</v>
      </c>
      <c r="O28" s="6">
        <f>AVERAGE(O20:O26)</f>
        <v>0.97974249999999985</v>
      </c>
      <c r="P28" s="6"/>
      <c r="R28" s="6">
        <f>AVERAGE(R20:R26)</f>
        <v>1.5895285714285714</v>
      </c>
      <c r="S28" s="6">
        <f>AVERAGE(S20:S26)</f>
        <v>1.4761547857142856</v>
      </c>
      <c r="T28" s="6"/>
      <c r="V28" s="6">
        <f>AVERAGE(V20:V26)</f>
        <v>3.2219328571428569</v>
      </c>
      <c r="W28" s="6">
        <f>AVERAGE(W20:W26)</f>
        <v>2.6766455714285713</v>
      </c>
      <c r="X28" s="6"/>
      <c r="Z28" s="6">
        <f>AVERAGE(Z20:Z26)</f>
        <v>5.6914028571428563</v>
      </c>
      <c r="AA28" s="6">
        <f>AVERAGE(AA20:AA26)</f>
        <v>4.1888380714285711</v>
      </c>
      <c r="AB28" s="6"/>
      <c r="AD28" s="6">
        <f>AVERAGE(AD20:AD26)</f>
        <v>9.7456128571428575</v>
      </c>
      <c r="AE28" s="6">
        <f>AVERAGE(AE20:AE26)</f>
        <v>7.2411557857142848</v>
      </c>
      <c r="AF28" s="6"/>
      <c r="AH28" s="6">
        <f>AVERAGE(AH20:AH26)</f>
        <v>14.908408571428572</v>
      </c>
      <c r="AI28" s="6">
        <f>AVERAGE(AI20:AI26)</f>
        <v>11.574475642857143</v>
      </c>
      <c r="AJ28" s="6"/>
      <c r="AL28" s="6">
        <f>AVERAGE(AL20:AL26)</f>
        <v>20.427482857142856</v>
      </c>
      <c r="AM28" s="6">
        <f>AVERAGE(AM20:AM26)</f>
        <v>16.009630857142856</v>
      </c>
      <c r="AN28" s="6"/>
      <c r="AP28" s="6">
        <f>AVERAGE(AP20:AP26)</f>
        <v>25.558398571428572</v>
      </c>
      <c r="AQ28" s="6">
        <f>AVERAGE(AQ20:AQ26)</f>
        <v>19.893910785714287</v>
      </c>
      <c r="AR28" s="6"/>
      <c r="AT28" s="6">
        <f>AVERAGE(AT20:AT26)</f>
        <v>29.848278571428569</v>
      </c>
      <c r="AU28" s="6">
        <f>AVERAGE(AU20:AU26)</f>
        <v>23.145332071428573</v>
      </c>
      <c r="AV28" s="6"/>
      <c r="AX28" s="6">
        <f>AVERAGE(AX20:AX26)</f>
        <v>33.22278428571429</v>
      </c>
      <c r="AY28" s="6">
        <f>AVERAGE(AY20:AY26)</f>
        <v>26.160193428571429</v>
      </c>
      <c r="AZ28" s="6"/>
      <c r="BB28" s="6">
        <f>AVERAGE(BB20:BB26)</f>
        <v>35.213512857142852</v>
      </c>
      <c r="BC28" s="6">
        <f>AVERAGE(BC20:BC26)</f>
        <v>27.39418778571428</v>
      </c>
      <c r="BD28" s="6"/>
    </row>
    <row r="29" spans="1:56" s="30" customFormat="1" x14ac:dyDescent="0.25">
      <c r="A29" s="30" t="s">
        <v>16</v>
      </c>
      <c r="B29" s="31">
        <f>(STDEV(B20:B26))/SQRT(7)</f>
        <v>2.418653974345869E-2</v>
      </c>
      <c r="C29" s="31">
        <f>(STDEV(C20:C26))/SQRT(7)</f>
        <v>3.4449284270454697E-2</v>
      </c>
      <c r="D29" s="31"/>
      <c r="F29" s="31">
        <f>(STDEV(F20:F26))/SQRT(7)</f>
        <v>7.2708215683587971E-2</v>
      </c>
      <c r="G29" s="31">
        <f>(STDEV(G20:G26))/SQRT(7)</f>
        <v>5.0519765688299453E-2</v>
      </c>
      <c r="H29" s="31"/>
      <c r="J29" s="31">
        <f>(STDEV(J20:J26))/SQRT(7)</f>
        <v>0.10191492277558648</v>
      </c>
      <c r="K29" s="31">
        <f>(STDEV(K20:K26))/SQRT(7)</f>
        <v>8.3177341743369035E-2</v>
      </c>
      <c r="L29" s="31"/>
      <c r="N29" s="31">
        <f>(STDEV(N20:N26))/SQRT(7)</f>
        <v>0.15062504651197514</v>
      </c>
      <c r="O29" s="31">
        <f>(STDEV(O20:O26))/SQRT(7)</f>
        <v>0.158047384925489</v>
      </c>
      <c r="P29" s="31"/>
      <c r="R29" s="31">
        <f>(STDEV(R20:R26))/SQRT(7)</f>
        <v>0.16122002526019533</v>
      </c>
      <c r="S29" s="31">
        <f>(STDEV(S20:S26))/SQRT(7)</f>
        <v>0.13961323370522327</v>
      </c>
      <c r="T29" s="31"/>
      <c r="V29" s="31">
        <f>(STDEV(V20:V26))/SQRT(7)</f>
        <v>0.3378825153787029</v>
      </c>
      <c r="W29" s="31">
        <f>(STDEV(W20:W26))/SQRT(7)</f>
        <v>0.26050929503523557</v>
      </c>
      <c r="X29" s="31"/>
      <c r="Z29" s="31">
        <f>(STDEV(Z20:Z26))/SQRT(7)</f>
        <v>0.65384037950774376</v>
      </c>
      <c r="AA29" s="31">
        <f>(STDEV(AA20:AA26))/SQRT(7)</f>
        <v>0.13965889432655906</v>
      </c>
      <c r="AB29" s="31"/>
      <c r="AD29" s="31">
        <f>(STDEV(AD20:AD26))/SQRT(7)</f>
        <v>1.117166962315443</v>
      </c>
      <c r="AE29" s="31">
        <f>(STDEV(AE20:AE26))/SQRT(7)</f>
        <v>0.50000465266036132</v>
      </c>
      <c r="AF29" s="31"/>
      <c r="AH29" s="31">
        <f>(STDEV(AH20:AH26))/SQRT(7)</f>
        <v>1.4699689248698358</v>
      </c>
      <c r="AI29" s="31">
        <f>(STDEV(AI20:AI26))/SQRT(7)</f>
        <v>0.84144833495294358</v>
      </c>
      <c r="AJ29" s="31"/>
      <c r="AL29" s="31">
        <f>(STDEV(AL20:AL26))/SQRT(7)</f>
        <v>1.8518795521830986</v>
      </c>
      <c r="AM29" s="31">
        <f>(STDEV(AM20:AM26))/SQRT(7)</f>
        <v>1.0787053273965774</v>
      </c>
      <c r="AN29" s="31"/>
      <c r="AP29" s="31">
        <f>(STDEV(AP20:AP26))/SQRT(7)</f>
        <v>2.2848520801860714</v>
      </c>
      <c r="AQ29" s="31">
        <f>(STDEV(AQ20:AQ26))/SQRT(7)</f>
        <v>1.1090434576978558</v>
      </c>
      <c r="AR29" s="31"/>
      <c r="AT29" s="31">
        <f>(STDEV(AT20:AT26))/SQRT(7)</f>
        <v>2.3115218066907457</v>
      </c>
      <c r="AU29" s="31">
        <f>(STDEV(AU20:AU26))/SQRT(7)</f>
        <v>1.5511621673761833</v>
      </c>
      <c r="AV29" s="31"/>
      <c r="AX29" s="31">
        <f>(STDEV(AX20:AX26))/SQRT(7)</f>
        <v>2.2831022353158099</v>
      </c>
      <c r="AY29" s="31">
        <f>(STDEV(AY20:AY26))/SQRT(7)</f>
        <v>1.6689103437435973</v>
      </c>
      <c r="AZ29" s="31"/>
      <c r="BB29" s="31">
        <f>(STDEV(BB20:BB26))/SQRT(7)</f>
        <v>2.474277573699641</v>
      </c>
      <c r="BC29" s="31">
        <f>(STDEV(BC20:BC26))/SQRT(7)</f>
        <v>1.8685515421607219</v>
      </c>
      <c r="BD29" s="31"/>
    </row>
    <row r="30" spans="1:56" s="5" customFormat="1" x14ac:dyDescent="0.25">
      <c r="B30" s="6"/>
      <c r="C30" s="6"/>
      <c r="D30" s="6"/>
      <c r="F30" s="6"/>
      <c r="G30" s="6"/>
      <c r="H30" s="6"/>
      <c r="J30" s="6"/>
      <c r="K30" s="6"/>
      <c r="L30" s="6"/>
      <c r="N30" s="6"/>
      <c r="O30" s="6"/>
      <c r="P30" s="6"/>
      <c r="R30" s="6"/>
      <c r="S30" s="6"/>
      <c r="T30" s="6"/>
      <c r="V30" s="6"/>
      <c r="W30" s="6"/>
      <c r="X30" s="6"/>
      <c r="Z30" s="6"/>
      <c r="AA30" s="6"/>
      <c r="AB30" s="6"/>
      <c r="AD30" s="6"/>
      <c r="AE30" s="6"/>
      <c r="AF30" s="6"/>
      <c r="AH30" s="6"/>
      <c r="AI30" s="6"/>
      <c r="AJ30" s="6"/>
      <c r="AL30" s="6"/>
      <c r="AM30" s="6"/>
      <c r="AN30" s="6"/>
      <c r="AP30" s="6"/>
      <c r="AQ30" s="6"/>
      <c r="AR30" s="6"/>
      <c r="AT30" s="6"/>
      <c r="AU30" s="6"/>
      <c r="AV30" s="6"/>
      <c r="AX30" s="6"/>
      <c r="AY30" s="6"/>
      <c r="AZ30" s="6"/>
      <c r="BB30" s="6"/>
      <c r="BC30" s="6"/>
      <c r="BD30" s="6"/>
    </row>
    <row r="31" spans="1:56" s="5" customFormat="1" x14ac:dyDescent="0.25">
      <c r="B31" s="6"/>
      <c r="C31" s="6"/>
      <c r="D31" s="6"/>
      <c r="F31" s="6"/>
      <c r="G31" s="6"/>
      <c r="H31" s="6"/>
      <c r="J31" s="6"/>
      <c r="K31" s="6"/>
      <c r="L31" s="6"/>
      <c r="N31" s="6"/>
      <c r="O31" s="6"/>
      <c r="P31" s="6"/>
      <c r="R31" s="6"/>
      <c r="S31" s="6"/>
      <c r="T31" s="6"/>
      <c r="V31" s="6"/>
      <c r="W31" s="6"/>
      <c r="X31" s="6"/>
      <c r="Z31" s="6"/>
      <c r="AA31" s="6"/>
      <c r="AB31" s="6"/>
      <c r="AD31" s="6"/>
      <c r="AE31" s="6"/>
      <c r="AF31" s="6"/>
      <c r="AH31" s="6"/>
      <c r="AI31" s="6"/>
      <c r="AJ31" s="6"/>
      <c r="AL31" s="6"/>
      <c r="AM31" s="6"/>
      <c r="AN31" s="6"/>
      <c r="AP31" s="6"/>
      <c r="AQ31" s="6"/>
      <c r="AR31" s="6"/>
      <c r="AT31" s="6"/>
      <c r="AU31" s="6"/>
      <c r="AV31" s="6"/>
      <c r="AX31" s="6"/>
      <c r="AY31" s="6"/>
      <c r="AZ31" s="6"/>
      <c r="BB31" s="6"/>
      <c r="BC31" s="6"/>
      <c r="BD31" s="6"/>
    </row>
    <row r="32" spans="1:56" s="2" customFormat="1" x14ac:dyDescent="0.25">
      <c r="A32" s="1" t="s">
        <v>10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</row>
    <row r="33" spans="1:55" s="7" customFormat="1" x14ac:dyDescent="0.25">
      <c r="A33" s="4" t="s">
        <v>6</v>
      </c>
      <c r="B33" s="32">
        <v>-70</v>
      </c>
      <c r="C33" s="32"/>
      <c r="D33" s="24"/>
      <c r="E33" s="32">
        <v>-60</v>
      </c>
      <c r="F33" s="32"/>
      <c r="G33" s="24"/>
      <c r="H33" s="33">
        <v>-50</v>
      </c>
      <c r="I33" s="34"/>
      <c r="J33" s="24"/>
      <c r="K33" s="32">
        <v>-40</v>
      </c>
      <c r="L33" s="32"/>
      <c r="M33" s="24"/>
      <c r="N33" s="32">
        <v>-30</v>
      </c>
      <c r="O33" s="32"/>
      <c r="P33" s="24"/>
      <c r="Q33" s="32">
        <v>-20</v>
      </c>
      <c r="R33" s="32"/>
      <c r="S33" s="24"/>
      <c r="T33" s="32">
        <v>-10</v>
      </c>
      <c r="U33" s="32"/>
      <c r="V33" s="24"/>
      <c r="W33" s="32">
        <v>0</v>
      </c>
      <c r="X33" s="32"/>
      <c r="Y33" s="24"/>
      <c r="Z33" s="33">
        <v>10</v>
      </c>
      <c r="AA33" s="34"/>
      <c r="AC33" s="32">
        <v>20</v>
      </c>
      <c r="AD33" s="32"/>
      <c r="AF33" s="32">
        <v>30</v>
      </c>
      <c r="AG33" s="32"/>
      <c r="AH33" s="24"/>
      <c r="AI33" s="32">
        <v>40</v>
      </c>
      <c r="AJ33" s="32"/>
      <c r="AK33" s="24"/>
      <c r="AL33" s="32">
        <v>50</v>
      </c>
      <c r="AM33" s="32"/>
      <c r="AN33" s="24"/>
      <c r="AO33" s="32">
        <v>60</v>
      </c>
      <c r="AP33" s="32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</row>
    <row r="34" spans="1:55" s="9" customFormat="1" ht="12" x14ac:dyDescent="0.2">
      <c r="A34" s="8" t="s">
        <v>1</v>
      </c>
      <c r="B34" s="25" t="s">
        <v>7</v>
      </c>
      <c r="C34" s="37" t="s">
        <v>17</v>
      </c>
      <c r="D34" s="26"/>
      <c r="E34" s="25" t="s">
        <v>7</v>
      </c>
      <c r="F34" s="37" t="s">
        <v>17</v>
      </c>
      <c r="G34" s="26"/>
      <c r="H34" s="25" t="s">
        <v>7</v>
      </c>
      <c r="I34" s="37" t="s">
        <v>17</v>
      </c>
      <c r="J34" s="26"/>
      <c r="K34" s="25" t="s">
        <v>7</v>
      </c>
      <c r="L34" s="37" t="s">
        <v>17</v>
      </c>
      <c r="M34" s="26"/>
      <c r="N34" s="25" t="s">
        <v>7</v>
      </c>
      <c r="O34" s="37" t="s">
        <v>17</v>
      </c>
      <c r="P34" s="26"/>
      <c r="Q34" s="25" t="s">
        <v>7</v>
      </c>
      <c r="R34" s="37" t="s">
        <v>17</v>
      </c>
      <c r="S34" s="26"/>
      <c r="T34" s="25" t="s">
        <v>7</v>
      </c>
      <c r="U34" s="37" t="s">
        <v>17</v>
      </c>
      <c r="V34" s="26"/>
      <c r="W34" s="25" t="s">
        <v>7</v>
      </c>
      <c r="X34" s="37" t="s">
        <v>17</v>
      </c>
      <c r="Y34" s="26"/>
      <c r="Z34" s="25" t="s">
        <v>7</v>
      </c>
      <c r="AA34" s="37" t="s">
        <v>17</v>
      </c>
      <c r="AB34" s="26"/>
      <c r="AC34" s="25" t="s">
        <v>7</v>
      </c>
      <c r="AD34" s="37" t="s">
        <v>17</v>
      </c>
      <c r="AE34" s="26"/>
      <c r="AF34" s="25" t="s">
        <v>7</v>
      </c>
      <c r="AG34" s="37" t="s">
        <v>17</v>
      </c>
      <c r="AH34" s="26"/>
      <c r="AI34" s="25" t="s">
        <v>7</v>
      </c>
      <c r="AJ34" s="37" t="s">
        <v>17</v>
      </c>
      <c r="AK34" s="26"/>
      <c r="AL34" s="25" t="s">
        <v>7</v>
      </c>
      <c r="AM34" s="37" t="s">
        <v>17</v>
      </c>
      <c r="AN34" s="26"/>
      <c r="AO34" s="25" t="s">
        <v>7</v>
      </c>
      <c r="AP34" s="37" t="s">
        <v>17</v>
      </c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</row>
    <row r="35" spans="1:55" s="2" customFormat="1" x14ac:dyDescent="0.25">
      <c r="A35" s="4">
        <v>1</v>
      </c>
      <c r="B35" s="29">
        <v>0.14374000000000001</v>
      </c>
      <c r="C35" s="38">
        <v>0.27134799999999998</v>
      </c>
      <c r="D35" s="24"/>
      <c r="E35" s="29">
        <v>0.21365000000000001</v>
      </c>
      <c r="F35" s="38">
        <v>0.25711000000000001</v>
      </c>
      <c r="G35" s="24"/>
      <c r="H35" s="29">
        <v>0.29988999999999999</v>
      </c>
      <c r="I35" s="38">
        <v>0.40234599999999993</v>
      </c>
      <c r="J35" s="24"/>
      <c r="K35" s="29">
        <v>0.47122999999999998</v>
      </c>
      <c r="L35" s="38">
        <v>0.47647599999999996</v>
      </c>
      <c r="M35" s="24"/>
      <c r="N35" s="29">
        <v>0.83667999999999998</v>
      </c>
      <c r="O35" s="38">
        <v>0.92930599999999997</v>
      </c>
      <c r="P35" s="24"/>
      <c r="Q35" s="29">
        <v>1.52769</v>
      </c>
      <c r="R35" s="38">
        <v>2.1563779999999997</v>
      </c>
      <c r="S35" s="24"/>
      <c r="T35" s="29">
        <v>3.4458199999999999</v>
      </c>
      <c r="U35" s="38">
        <v>4.1569639999999994</v>
      </c>
      <c r="V35" s="24"/>
      <c r="W35" s="29">
        <v>6.0965499999999997</v>
      </c>
      <c r="X35" s="38">
        <v>7.4641279999999997</v>
      </c>
      <c r="Y35" s="24"/>
      <c r="Z35" s="29">
        <v>10.84112</v>
      </c>
      <c r="AA35" s="38">
        <v>11.524211999999999</v>
      </c>
      <c r="AB35" s="24"/>
      <c r="AC35" s="29">
        <v>14.566319999999999</v>
      </c>
      <c r="AD35" s="38">
        <v>16.537569999999999</v>
      </c>
      <c r="AE35" s="24"/>
      <c r="AF35" s="29">
        <v>17.045290000000001</v>
      </c>
      <c r="AG35" s="38">
        <v>20.577493999999998</v>
      </c>
      <c r="AH35" s="24"/>
      <c r="AI35" s="29">
        <v>21.756830000000001</v>
      </c>
      <c r="AJ35" s="38">
        <v>22.465934000000001</v>
      </c>
      <c r="AK35" s="24"/>
      <c r="AL35" s="29">
        <v>22.06589</v>
      </c>
      <c r="AM35" s="38">
        <v>27.830907999999997</v>
      </c>
      <c r="AN35" s="24"/>
      <c r="AO35" s="29">
        <v>23.65897</v>
      </c>
      <c r="AP35" s="39">
        <v>28.961320499999999</v>
      </c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</row>
    <row r="36" spans="1:55" s="2" customFormat="1" x14ac:dyDescent="0.25">
      <c r="A36" s="4">
        <v>2</v>
      </c>
      <c r="B36" s="29">
        <v>4.0800000000000003E-3</v>
      </c>
      <c r="C36" s="38">
        <v>4.3441999999999995E-2</v>
      </c>
      <c r="D36" s="24"/>
      <c r="E36" s="29">
        <v>7.0200000000000002E-3</v>
      </c>
      <c r="F36" s="38">
        <v>0.171626</v>
      </c>
      <c r="G36" s="24"/>
      <c r="H36" s="29">
        <v>0.22955</v>
      </c>
      <c r="I36" s="38">
        <v>0.36279599999999995</v>
      </c>
      <c r="J36" s="24"/>
      <c r="K36" s="29">
        <v>0.22370999999999999</v>
      </c>
      <c r="L36" s="38">
        <v>0.42494199999999999</v>
      </c>
      <c r="M36" s="24"/>
      <c r="N36" s="29">
        <v>0.28760000000000002</v>
      </c>
      <c r="O36" s="38">
        <v>0.69025599999999998</v>
      </c>
      <c r="P36" s="24"/>
      <c r="Q36" s="29">
        <v>0.87805999999999995</v>
      </c>
      <c r="R36" s="38">
        <v>1.2058759999999999</v>
      </c>
      <c r="S36" s="24"/>
      <c r="T36" s="29">
        <v>2.09768</v>
      </c>
      <c r="U36" s="38">
        <v>2.7065779999999999</v>
      </c>
      <c r="V36" s="24"/>
      <c r="W36" s="29">
        <v>4.0741899999999998</v>
      </c>
      <c r="X36" s="38">
        <v>4.6318579999999994</v>
      </c>
      <c r="Y36" s="24"/>
      <c r="Z36" s="29">
        <v>7.6611000000000002</v>
      </c>
      <c r="AA36" s="38">
        <v>7.4596059999999991</v>
      </c>
      <c r="AB36" s="24"/>
      <c r="AC36" s="29">
        <v>10.86938</v>
      </c>
      <c r="AD36" s="38">
        <v>10.517318</v>
      </c>
      <c r="AE36" s="24"/>
      <c r="AF36" s="29">
        <v>13.61984</v>
      </c>
      <c r="AG36" s="38">
        <v>14.873656</v>
      </c>
      <c r="AH36" s="24"/>
      <c r="AI36" s="29">
        <v>14.15128</v>
      </c>
      <c r="AJ36" s="38">
        <v>18.461668</v>
      </c>
      <c r="AK36" s="24"/>
      <c r="AL36" s="29">
        <v>17.754180000000002</v>
      </c>
      <c r="AM36" s="38">
        <v>18.866623999999998</v>
      </c>
      <c r="AN36" s="24"/>
      <c r="AO36" s="29">
        <v>21.270189999999999</v>
      </c>
      <c r="AP36" s="39">
        <v>20.370109500000002</v>
      </c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</row>
    <row r="37" spans="1:55" s="2" customFormat="1" x14ac:dyDescent="0.25">
      <c r="A37" s="4">
        <v>3</v>
      </c>
      <c r="B37" s="29">
        <v>0.26413999999999999</v>
      </c>
      <c r="C37" s="38">
        <v>0.7029399999999999</v>
      </c>
      <c r="D37" s="24"/>
      <c r="E37" s="29">
        <v>0.34165000000000001</v>
      </c>
      <c r="F37" s="38">
        <v>0.77380799999999994</v>
      </c>
      <c r="G37" s="24"/>
      <c r="H37" s="29">
        <v>0.51341000000000003</v>
      </c>
      <c r="I37" s="38">
        <v>0.88519199999999987</v>
      </c>
      <c r="J37" s="24"/>
      <c r="K37" s="29">
        <v>0.74229999999999996</v>
      </c>
      <c r="L37" s="38">
        <v>0.87571679999999985</v>
      </c>
      <c r="M37" s="24"/>
      <c r="N37" s="29">
        <v>1.58083</v>
      </c>
      <c r="O37" s="38">
        <v>1.2816719999999999</v>
      </c>
      <c r="P37" s="24"/>
      <c r="Q37" s="29">
        <v>2.7461899999999999</v>
      </c>
      <c r="R37" s="38">
        <v>2.4666319999999997</v>
      </c>
      <c r="S37" s="24"/>
      <c r="T37" s="29">
        <v>4.7309299999999999</v>
      </c>
      <c r="U37" s="38">
        <v>5.8852219999999997</v>
      </c>
      <c r="V37" s="24"/>
      <c r="W37" s="29">
        <v>8.0827399999999994</v>
      </c>
      <c r="X37" s="38">
        <v>9.6388039999999986</v>
      </c>
      <c r="Y37" s="24"/>
      <c r="Z37" s="29">
        <v>12.932130000000001</v>
      </c>
      <c r="AA37" s="38">
        <v>15.136001999999998</v>
      </c>
      <c r="AB37" s="24"/>
      <c r="AC37" s="29">
        <v>19.450089999999999</v>
      </c>
      <c r="AD37" s="38">
        <v>19.621755999999998</v>
      </c>
      <c r="AE37" s="24"/>
      <c r="AF37" s="29">
        <v>24.296299999999999</v>
      </c>
      <c r="AG37" s="38">
        <v>24.106739999999999</v>
      </c>
      <c r="AH37" s="24"/>
      <c r="AI37" s="29">
        <v>27.123909999999999</v>
      </c>
      <c r="AJ37" s="38">
        <v>29.562225999999999</v>
      </c>
      <c r="AK37" s="24"/>
      <c r="AL37" s="29">
        <v>30.639869999999998</v>
      </c>
      <c r="AM37" s="38">
        <v>33.977972000000001</v>
      </c>
      <c r="AN37" s="24"/>
      <c r="AO37" s="29">
        <v>30.197050000000001</v>
      </c>
      <c r="AP37" s="39">
        <v>37.324449000000001</v>
      </c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</row>
    <row r="38" spans="1:55" s="2" customFormat="1" x14ac:dyDescent="0.25">
      <c r="A38" s="4">
        <v>4</v>
      </c>
      <c r="B38" s="29">
        <v>0.29892000000000002</v>
      </c>
      <c r="C38" s="38">
        <v>0.30596999999999996</v>
      </c>
      <c r="D38" s="24"/>
      <c r="E38" s="29">
        <v>0.32496000000000003</v>
      </c>
      <c r="F38" s="38">
        <v>0.43773799999999996</v>
      </c>
      <c r="G38" s="24"/>
      <c r="H38" s="29">
        <v>0.75512000000000001</v>
      </c>
      <c r="I38" s="38">
        <v>0.75923399999999985</v>
      </c>
      <c r="J38" s="24"/>
      <c r="K38" s="29">
        <v>0.52071000000000001</v>
      </c>
      <c r="L38" s="38">
        <v>0.77083999999999997</v>
      </c>
      <c r="M38" s="24"/>
      <c r="N38" s="29">
        <v>0.96384000000000003</v>
      </c>
      <c r="O38" s="38">
        <v>1.263892</v>
      </c>
      <c r="P38" s="24"/>
      <c r="Q38" s="29">
        <v>2.32403</v>
      </c>
      <c r="R38" s="38">
        <v>2.1916999999999995</v>
      </c>
      <c r="S38" s="24"/>
      <c r="T38" s="29">
        <v>4.5411200000000003</v>
      </c>
      <c r="U38" s="38">
        <v>4.3252160000000002</v>
      </c>
      <c r="V38" s="24"/>
      <c r="W38" s="29">
        <v>8.0640499999999999</v>
      </c>
      <c r="X38" s="38">
        <v>7.7072379999999994</v>
      </c>
      <c r="Y38" s="24"/>
      <c r="Z38" s="29">
        <v>12.448259999999999</v>
      </c>
      <c r="AA38" s="38">
        <v>11.608365999999998</v>
      </c>
      <c r="AB38" s="24"/>
      <c r="AC38" s="29">
        <v>16.885909999999999</v>
      </c>
      <c r="AD38" s="38">
        <v>17.205467999999996</v>
      </c>
      <c r="AE38" s="24"/>
      <c r="AF38" s="29">
        <v>19.646170000000001</v>
      </c>
      <c r="AG38" s="38">
        <v>23.895465999999999</v>
      </c>
      <c r="AH38" s="24"/>
      <c r="AI38" s="29">
        <v>23.173850000000002</v>
      </c>
      <c r="AJ38" s="38">
        <v>28.034516</v>
      </c>
      <c r="AK38" s="24"/>
      <c r="AL38" s="29">
        <v>24.52544</v>
      </c>
      <c r="AM38" s="38">
        <v>29.616131999999997</v>
      </c>
      <c r="AN38" s="24"/>
      <c r="AO38" s="29">
        <v>25.088989999999999</v>
      </c>
      <c r="AP38" s="39">
        <v>29.1996225</v>
      </c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</row>
    <row r="39" spans="1:55" s="2" customFormat="1" x14ac:dyDescent="0.25">
      <c r="A39" s="4">
        <v>5</v>
      </c>
      <c r="B39" s="29">
        <v>1.9789999999999999E-2</v>
      </c>
      <c r="C39" s="38">
        <v>0.160524</v>
      </c>
      <c r="D39" s="24"/>
      <c r="E39" s="29">
        <v>0.20380999999999999</v>
      </c>
      <c r="F39" s="38">
        <v>0.244482</v>
      </c>
      <c r="G39" s="24"/>
      <c r="H39" s="29">
        <v>0.29165999999999997</v>
      </c>
      <c r="I39" s="38">
        <v>0.39170599999999994</v>
      </c>
      <c r="J39" s="24"/>
      <c r="K39" s="29">
        <v>0.42808000000000002</v>
      </c>
      <c r="L39" s="38">
        <v>0.44724399999999997</v>
      </c>
      <c r="M39" s="24"/>
      <c r="N39" s="29">
        <v>0.75712000000000002</v>
      </c>
      <c r="O39" s="38">
        <v>0.86217600000000005</v>
      </c>
      <c r="P39" s="24"/>
      <c r="Q39" s="29">
        <v>1.3955599999999999</v>
      </c>
      <c r="R39" s="38">
        <v>1.7581899999999997</v>
      </c>
      <c r="S39" s="24"/>
      <c r="T39" s="29">
        <v>3.0614400000000002</v>
      </c>
      <c r="U39" s="38">
        <v>3.0727899999999999</v>
      </c>
      <c r="V39" s="24"/>
      <c r="W39" s="29">
        <v>4.63354</v>
      </c>
      <c r="X39" s="38">
        <v>5.9819760000000004</v>
      </c>
      <c r="Y39" s="24"/>
      <c r="Z39" s="29">
        <v>7.9576700000000002</v>
      </c>
      <c r="AA39" s="38">
        <v>10.812158</v>
      </c>
      <c r="AB39" s="24"/>
      <c r="AC39" s="29">
        <v>11.21814</v>
      </c>
      <c r="AD39" s="38">
        <v>14.412314</v>
      </c>
      <c r="AE39" s="24"/>
      <c r="AF39" s="29">
        <v>15.480259999999999</v>
      </c>
      <c r="AG39" s="38">
        <v>17.182731999999998</v>
      </c>
      <c r="AH39" s="24"/>
      <c r="AI39" s="29">
        <v>18.33334</v>
      </c>
      <c r="AJ39" s="38">
        <v>20.685363999999996</v>
      </c>
      <c r="AK39" s="24"/>
      <c r="AL39" s="29">
        <v>20.587900000000001</v>
      </c>
      <c r="AM39" s="38">
        <v>23.890594</v>
      </c>
      <c r="AN39" s="24"/>
      <c r="AO39" s="29">
        <v>21.312339999999999</v>
      </c>
      <c r="AP39" s="39">
        <v>25.741570500000002</v>
      </c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</row>
    <row r="40" spans="1:55" s="2" customFormat="1" x14ac:dyDescent="0.25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</row>
    <row r="41" spans="1:55" s="5" customFormat="1" x14ac:dyDescent="0.25">
      <c r="A41" s="5" t="s">
        <v>4</v>
      </c>
      <c r="B41" s="6">
        <f>AVERAGE(B35:B39)</f>
        <v>0.14613399999999999</v>
      </c>
      <c r="C41" s="6">
        <f>AVERAGE(C35:C39)</f>
        <v>0.29684479999999996</v>
      </c>
      <c r="D41" s="6"/>
      <c r="E41" s="6">
        <f>AVERAGE(E35:E39)</f>
        <v>0.21821800000000002</v>
      </c>
      <c r="F41" s="6">
        <f>AVERAGE(F35:F39)</f>
        <v>0.37695280000000003</v>
      </c>
      <c r="G41" s="6"/>
      <c r="H41" s="6">
        <f>AVERAGE(H35:H39)</f>
        <v>0.41792600000000002</v>
      </c>
      <c r="I41" s="6">
        <f>AVERAGE(I35:I39)</f>
        <v>0.56025479999999994</v>
      </c>
      <c r="J41" s="6"/>
      <c r="K41" s="6">
        <f>AVERAGE(K35:K39)</f>
        <v>0.47720599999999996</v>
      </c>
      <c r="L41" s="6">
        <f>AVERAGE(L35:L39)</f>
        <v>0.59904375999999993</v>
      </c>
      <c r="M41" s="6"/>
      <c r="N41" s="6">
        <f>AVERAGE(N35:N39)</f>
        <v>0.88521399999999983</v>
      </c>
      <c r="O41" s="6">
        <f>AVERAGE(O35:O39)</f>
        <v>1.0054604</v>
      </c>
      <c r="P41" s="6"/>
      <c r="Q41" s="6">
        <f>AVERAGE(Q35:Q39)</f>
        <v>1.7743059999999999</v>
      </c>
      <c r="R41" s="6">
        <f>AVERAGE(R35:R39)</f>
        <v>1.9557551999999994</v>
      </c>
      <c r="S41" s="6"/>
      <c r="T41" s="6">
        <f>AVERAGE(T35:T39)</f>
        <v>3.5753979999999999</v>
      </c>
      <c r="U41" s="6">
        <f>AVERAGE(U35:U39)</f>
        <v>4.0293539999999997</v>
      </c>
      <c r="V41" s="6"/>
      <c r="W41" s="6">
        <f>AVERAGE(W35:W39)</f>
        <v>6.1902139999999992</v>
      </c>
      <c r="X41" s="6">
        <f>AVERAGE(X35:X39)</f>
        <v>7.0848007999999991</v>
      </c>
      <c r="Y41" s="6"/>
      <c r="Z41" s="6">
        <f>AVERAGE(Z35:Z39)</f>
        <v>10.368055999999999</v>
      </c>
      <c r="AA41" s="6">
        <f>AVERAGE(AA35:AA39)</f>
        <v>11.308068799999997</v>
      </c>
      <c r="AB41" s="6"/>
      <c r="AC41" s="6">
        <f>AVERAGE(AC35:AC39)</f>
        <v>14.597968</v>
      </c>
      <c r="AD41" s="6">
        <f>AVERAGE(AD35:AD39)</f>
        <v>15.658885199999997</v>
      </c>
      <c r="AE41" s="6"/>
      <c r="AF41" s="6">
        <f>AVERAGE(AF35:AF39)</f>
        <v>18.017572000000001</v>
      </c>
      <c r="AG41" s="6">
        <f>AVERAGE(AG35:AG39)</f>
        <v>20.127217600000002</v>
      </c>
      <c r="AH41" s="6"/>
      <c r="AI41" s="6">
        <f>AVERAGE(AI35:AI39)</f>
        <v>20.907841999999999</v>
      </c>
      <c r="AJ41" s="6">
        <f>AVERAGE(AJ35:AJ39)</f>
        <v>23.841941599999998</v>
      </c>
      <c r="AK41" s="6"/>
      <c r="AL41" s="6">
        <f>AVERAGE(AL35:AL39)</f>
        <v>23.114656000000004</v>
      </c>
      <c r="AM41" s="6">
        <f>AVERAGE(AM35:AM39)</f>
        <v>26.836445999999995</v>
      </c>
      <c r="AN41" s="6"/>
      <c r="AO41" s="6">
        <f>AVERAGE(AO35:AO39)</f>
        <v>24.305507999999996</v>
      </c>
      <c r="AP41" s="6">
        <f>AVERAGE(AP35:AP39)</f>
        <v>28.319414399999999</v>
      </c>
    </row>
    <row r="42" spans="1:55" s="30" customFormat="1" x14ac:dyDescent="0.25">
      <c r="A42" s="30" t="s">
        <v>16</v>
      </c>
      <c r="B42" s="31">
        <f>(STDEV(B35:B39))/SQRT(5)</f>
        <v>6.0587479861766838E-2</v>
      </c>
      <c r="C42" s="31">
        <f>(STDEV(C35:C39))/SQRT(5)</f>
        <v>0.11145470091225403</v>
      </c>
      <c r="D42" s="31"/>
      <c r="E42" s="31">
        <f>(STDEV(E35:E39))/SQRT(5)</f>
        <v>5.9775565860976994E-2</v>
      </c>
      <c r="F42" s="31">
        <f>(STDEV(F35:F39))/SQRT(5)</f>
        <v>0.10845708705953699</v>
      </c>
      <c r="G42" s="31"/>
      <c r="H42" s="31">
        <f>(STDEV(H35:H39))/SQRT(5)</f>
        <v>9.6999511679183151E-2</v>
      </c>
      <c r="I42" s="31">
        <f>(STDEV(I35:I39))/SQRT(5)</f>
        <v>0.10897494454524849</v>
      </c>
      <c r="J42" s="31"/>
      <c r="K42" s="31">
        <f>(STDEV(K35:K39))/SQRT(5)</f>
        <v>8.332968418276894E-2</v>
      </c>
      <c r="L42" s="31">
        <f>(STDEV(L35:L39))/SQRT(5)</f>
        <v>9.3391478439832032E-2</v>
      </c>
      <c r="M42" s="31"/>
      <c r="N42" s="31">
        <f>(STDEV(N35:N39))/SQRT(5)</f>
        <v>0.20808289001261038</v>
      </c>
      <c r="O42" s="31">
        <f>(STDEV(O35:O39))/SQRT(5)</f>
        <v>0.1159231352136407</v>
      </c>
      <c r="P42" s="31"/>
      <c r="Q42" s="31">
        <f>(STDEV(Q35:Q39))/SQRT(5)</f>
        <v>0.33572904715856805</v>
      </c>
      <c r="R42" s="31">
        <f>(STDEV(R35:R39))/SQRT(5)</f>
        <v>0.21889099846142668</v>
      </c>
      <c r="S42" s="31"/>
      <c r="T42" s="31">
        <f>(STDEV(T35:T39))/SQRT(5)</f>
        <v>0.486439459526055</v>
      </c>
      <c r="U42" s="31">
        <f>(STDEV(U35:U39))/SQRT(5)</f>
        <v>0.55735158117834371</v>
      </c>
      <c r="V42" s="31"/>
      <c r="W42" s="31">
        <f>(STDEV(W35:W39))/SQRT(5)</f>
        <v>0.83673414150852121</v>
      </c>
      <c r="X42" s="31">
        <f>(STDEV(X35:X39))/SQRT(5)</f>
        <v>0.84520413089918156</v>
      </c>
      <c r="Y42" s="31"/>
      <c r="Z42" s="31">
        <f>(STDEV(Z35:Z39))/SQRT(5)</f>
        <v>1.1014328205142603</v>
      </c>
      <c r="AA42" s="31">
        <f>(STDEV(AA35:AA39))/SQRT(5)</f>
        <v>1.2216088228118844</v>
      </c>
      <c r="AB42" s="31"/>
      <c r="AC42" s="31">
        <f>(STDEV(AC35:AC39))/SQRT(5)</f>
        <v>1.6447549038911531</v>
      </c>
      <c r="AD42" s="31">
        <f>(STDEV(AD35:AD39))/SQRT(5)</f>
        <v>1.5306535098003888</v>
      </c>
      <c r="AE42" s="31"/>
      <c r="AF42" s="31">
        <f>(STDEV(AF35:AF39))/SQRT(5)</f>
        <v>1.8546979263518881</v>
      </c>
      <c r="AG42" s="31">
        <f>(STDEV(AG35:AG39))/SQRT(5)</f>
        <v>1.8235809319331449</v>
      </c>
      <c r="AH42" s="31"/>
      <c r="AI42" s="31">
        <f>(STDEV(AI35:AI39))/SQRT(5)</f>
        <v>2.1997075358860765</v>
      </c>
      <c r="AJ42" s="31">
        <f>(STDEV(AJ35:AJ39))/SQRT(5)</f>
        <v>2.1342921166906326</v>
      </c>
      <c r="AK42" s="31"/>
      <c r="AL42" s="31">
        <f>(STDEV(AL35:AL39))/SQRT(5)</f>
        <v>2.1775934674924886</v>
      </c>
      <c r="AM42" s="31">
        <f>(STDEV(AM35:AM39))/SQRT(5)</f>
        <v>2.5682008221155992</v>
      </c>
      <c r="AN42" s="31"/>
      <c r="AO42" s="31">
        <f>(STDEV(AO35:AO39))/SQRT(5)</f>
        <v>1.6418637672608558</v>
      </c>
      <c r="AP42" s="31">
        <f>(STDEV(AP35:AP39))/SQRT(5)</f>
        <v>2.7578450414558446</v>
      </c>
    </row>
    <row r="43" spans="1:55" ht="14.25" customHeight="1" x14ac:dyDescent="0.25"/>
  </sheetData>
  <mergeCells count="42">
    <mergeCell ref="AT3:AU3"/>
    <mergeCell ref="AX3:AY3"/>
    <mergeCell ref="BB3:BC3"/>
    <mergeCell ref="F3:G3"/>
    <mergeCell ref="R3:S3"/>
    <mergeCell ref="V3:W3"/>
    <mergeCell ref="Z3:AA3"/>
    <mergeCell ref="AD3:AE3"/>
    <mergeCell ref="AH3:AI3"/>
    <mergeCell ref="AL3:AM3"/>
    <mergeCell ref="AP3:AQ3"/>
    <mergeCell ref="B18:C18"/>
    <mergeCell ref="F18:G18"/>
    <mergeCell ref="J18:K18"/>
    <mergeCell ref="N18:O18"/>
    <mergeCell ref="R18:S18"/>
    <mergeCell ref="V18:W18"/>
    <mergeCell ref="B3:C3"/>
    <mergeCell ref="J3:K3"/>
    <mergeCell ref="N3:O3"/>
    <mergeCell ref="Q33:R33"/>
    <mergeCell ref="AX18:AY18"/>
    <mergeCell ref="BB18:BC18"/>
    <mergeCell ref="Z18:AA18"/>
    <mergeCell ref="AD18:AE18"/>
    <mergeCell ref="AH18:AI18"/>
    <mergeCell ref="AL18:AM18"/>
    <mergeCell ref="AP18:AQ18"/>
    <mergeCell ref="AT18:AU18"/>
    <mergeCell ref="B33:C33"/>
    <mergeCell ref="E33:F33"/>
    <mergeCell ref="H33:I33"/>
    <mergeCell ref="K33:L33"/>
    <mergeCell ref="N33:O33"/>
    <mergeCell ref="AI33:AJ33"/>
    <mergeCell ref="AO33:AP33"/>
    <mergeCell ref="Z33:AA33"/>
    <mergeCell ref="AL33:AM33"/>
    <mergeCell ref="T33:U33"/>
    <mergeCell ref="W33:X33"/>
    <mergeCell ref="AC33:AD33"/>
    <mergeCell ref="AF33:AG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8"/>
  <sheetViews>
    <sheetView zoomScale="80" zoomScaleNormal="80" workbookViewId="0">
      <selection activeCell="A36" sqref="A36"/>
    </sheetView>
  </sheetViews>
  <sheetFormatPr baseColWidth="10" defaultRowHeight="15" x14ac:dyDescent="0.25"/>
  <cols>
    <col min="1" max="1" width="31.28515625" customWidth="1"/>
  </cols>
  <sheetData>
    <row r="1" spans="1:46" x14ac:dyDescent="0.25">
      <c r="A1" s="12"/>
    </row>
    <row r="2" spans="1:46" x14ac:dyDescent="0.25">
      <c r="A2" s="12" t="s">
        <v>2</v>
      </c>
      <c r="B2" s="13" t="s">
        <v>11</v>
      </c>
      <c r="C2" s="13" t="s">
        <v>12</v>
      </c>
      <c r="D2" s="13" t="s">
        <v>13</v>
      </c>
      <c r="E2" s="13"/>
      <c r="F2" s="13" t="s">
        <v>11</v>
      </c>
      <c r="G2" s="13" t="s">
        <v>12</v>
      </c>
      <c r="H2" s="13" t="s">
        <v>13</v>
      </c>
      <c r="I2" s="13"/>
      <c r="J2" s="13" t="s">
        <v>11</v>
      </c>
      <c r="K2" s="13" t="s">
        <v>12</v>
      </c>
      <c r="L2" s="13" t="s">
        <v>13</v>
      </c>
      <c r="M2" s="13"/>
      <c r="N2" s="13" t="s">
        <v>11</v>
      </c>
      <c r="O2" s="13" t="s">
        <v>12</v>
      </c>
      <c r="P2" s="13" t="s">
        <v>13</v>
      </c>
      <c r="Q2" s="13"/>
      <c r="R2" s="13" t="s">
        <v>11</v>
      </c>
      <c r="S2" s="13" t="s">
        <v>12</v>
      </c>
      <c r="T2" s="13" t="s">
        <v>13</v>
      </c>
      <c r="U2" s="13"/>
      <c r="V2" s="13" t="s">
        <v>11</v>
      </c>
      <c r="W2" s="13" t="s">
        <v>12</v>
      </c>
      <c r="X2" s="13" t="s">
        <v>13</v>
      </c>
      <c r="Y2" s="13"/>
      <c r="Z2" s="13" t="s">
        <v>11</v>
      </c>
      <c r="AA2" s="13" t="s">
        <v>12</v>
      </c>
      <c r="AB2" s="13" t="s">
        <v>13</v>
      </c>
      <c r="AC2" s="13"/>
      <c r="AD2" s="13"/>
      <c r="AE2" s="13"/>
      <c r="AF2" s="13"/>
      <c r="AG2" s="13"/>
      <c r="AH2" s="13" t="s">
        <v>12</v>
      </c>
      <c r="AI2" s="13"/>
      <c r="AJ2" s="13"/>
      <c r="AK2" s="13"/>
      <c r="AL2" s="13"/>
      <c r="AM2" s="13"/>
      <c r="AN2" s="13"/>
      <c r="AO2" s="13"/>
      <c r="AP2" s="13"/>
      <c r="AQ2" s="13" t="s">
        <v>4</v>
      </c>
      <c r="AR2" s="13" t="s">
        <v>5</v>
      </c>
      <c r="AS2" s="13"/>
      <c r="AT2" s="13"/>
    </row>
    <row r="3" spans="1:46" x14ac:dyDescent="0.25">
      <c r="A3" s="14">
        <v>-70</v>
      </c>
      <c r="B3" s="13">
        <v>0.22097700000000001</v>
      </c>
      <c r="C3">
        <f>B3/11.3</f>
        <v>1.9555486725663717E-2</v>
      </c>
      <c r="D3">
        <f t="shared" ref="D3:D16" si="0">C3/C$16</f>
        <v>4.0732752685572393E-3</v>
      </c>
      <c r="E3" s="13"/>
      <c r="F3">
        <v>0.41912100000000002</v>
      </c>
      <c r="G3">
        <f t="shared" ref="G3:G16" si="1">F3/7.1</f>
        <v>5.9031126760563386E-2</v>
      </c>
      <c r="H3">
        <f t="shared" ref="H3:H16" si="2">G3/G$16</f>
        <v>1.5370594859158532E-2</v>
      </c>
      <c r="J3">
        <v>1.7954775000000001</v>
      </c>
      <c r="K3">
        <f>J3/8.79</f>
        <v>0.20426365187713313</v>
      </c>
      <c r="L3">
        <f t="shared" ref="L3:L16" si="3">K3/K$16</f>
        <v>2.2805356330870545E-2</v>
      </c>
      <c r="N3">
        <v>0.59799100000000005</v>
      </c>
      <c r="O3">
        <f t="shared" ref="O3:O16" si="4">N3/9.1</f>
        <v>6.5713296703296717E-2</v>
      </c>
      <c r="P3">
        <f t="shared" ref="P3:P16" si="5">O3/O$16</f>
        <v>1.4879159254137827E-2</v>
      </c>
      <c r="R3">
        <v>0.40308699999999997</v>
      </c>
      <c r="S3">
        <f>R3/6.02</f>
        <v>6.6957973421926914E-2</v>
      </c>
      <c r="T3">
        <f t="shared" ref="T3:T16" si="6">S3/S$16</f>
        <v>1.3422639778608211E-2</v>
      </c>
      <c r="V3">
        <v>-8.4287000000000001E-2</v>
      </c>
      <c r="W3">
        <f t="shared" ref="W3:W16" si="7">V3/15.77</f>
        <v>-5.3447685478757133E-3</v>
      </c>
      <c r="X3">
        <f t="shared" ref="X3:X16" si="8">W3/W$16</f>
        <v>-5.4969242834630684E-4</v>
      </c>
      <c r="Y3" s="13"/>
      <c r="Z3">
        <v>-2.4081999999999999E-2</v>
      </c>
      <c r="AA3">
        <f>Z3/7.87</f>
        <v>-3.0599745870393898E-3</v>
      </c>
      <c r="AB3">
        <f t="shared" ref="AB3:AB16" si="9">AA3/AA$16</f>
        <v>-5.4969242834630684E-4</v>
      </c>
      <c r="AC3" s="13"/>
      <c r="AD3" s="13"/>
      <c r="AE3" s="13"/>
      <c r="AF3" s="13"/>
      <c r="AG3" s="13"/>
      <c r="AH3" s="13">
        <v>1.9555486725663717E-2</v>
      </c>
      <c r="AI3" s="13">
        <v>5.9031126760563386E-2</v>
      </c>
      <c r="AJ3" s="13">
        <v>0.20426365187713313</v>
      </c>
      <c r="AK3" s="13">
        <v>6.5713296703296717E-2</v>
      </c>
      <c r="AL3" s="13">
        <v>6.6957973421926914E-2</v>
      </c>
      <c r="AM3" s="13">
        <v>-5.3447685478757133E-3</v>
      </c>
      <c r="AN3" s="13">
        <v>-3.0599745870393898E-3</v>
      </c>
      <c r="AO3" s="13"/>
      <c r="AP3" s="13"/>
      <c r="AQ3" s="13">
        <f>AVERAGE(AH3:AO3)</f>
        <v>5.8159541764809822E-2</v>
      </c>
      <c r="AR3" s="13">
        <f>(STDEV(AH3:AN3))/(SQRT(7))</f>
        <v>2.7059256818325505E-2</v>
      </c>
      <c r="AS3" s="13"/>
      <c r="AT3" s="13"/>
    </row>
    <row r="4" spans="1:46" x14ac:dyDescent="0.25">
      <c r="A4" s="14">
        <v>-60</v>
      </c>
      <c r="B4" s="13">
        <v>0.12316000000000001</v>
      </c>
      <c r="C4">
        <f t="shared" ref="C4:C16" si="10">B4/11.3</f>
        <v>1.0899115044247787E-2</v>
      </c>
      <c r="D4">
        <f t="shared" si="0"/>
        <v>2.270211750885882E-3</v>
      </c>
      <c r="E4" s="13"/>
      <c r="F4">
        <v>0.50859100000000002</v>
      </c>
      <c r="G4">
        <f t="shared" si="1"/>
        <v>7.1632535211267612E-2</v>
      </c>
      <c r="H4">
        <f t="shared" si="2"/>
        <v>1.8651764550128239E-2</v>
      </c>
      <c r="J4">
        <v>2.3984369999999999</v>
      </c>
      <c r="K4">
        <f t="shared" ref="K4:K16" si="11">J4/8.79</f>
        <v>0.27285972696245736</v>
      </c>
      <c r="L4">
        <f t="shared" si="3"/>
        <v>3.0463879620961087E-2</v>
      </c>
      <c r="N4">
        <v>0.37146600000000002</v>
      </c>
      <c r="O4">
        <f t="shared" si="4"/>
        <v>4.0820439560439563E-2</v>
      </c>
      <c r="P4">
        <f t="shared" si="5"/>
        <v>9.2427842082866817E-3</v>
      </c>
      <c r="R4">
        <v>-1.618522</v>
      </c>
      <c r="S4">
        <f t="shared" ref="S4:S16" si="12">R4/6.02</f>
        <v>-0.26885747508305652</v>
      </c>
      <c r="T4">
        <f t="shared" si="6"/>
        <v>-5.3896150904773711E-2</v>
      </c>
      <c r="V4">
        <v>0.78582799999999997</v>
      </c>
      <c r="W4">
        <f t="shared" si="7"/>
        <v>4.9830564362714012E-2</v>
      </c>
      <c r="X4">
        <f t="shared" si="8"/>
        <v>5.1249148929552795E-3</v>
      </c>
      <c r="Y4" s="13"/>
      <c r="Z4">
        <v>0.2245222857142857</v>
      </c>
      <c r="AA4">
        <f t="shared" ref="AA4:AA16" si="13">Z4/7.87</f>
        <v>2.8528880014521689E-2</v>
      </c>
      <c r="AB4">
        <f t="shared" si="9"/>
        <v>5.1249148929552787E-3</v>
      </c>
      <c r="AC4" s="13"/>
      <c r="AD4" s="13"/>
      <c r="AE4" s="13"/>
      <c r="AF4" s="13"/>
      <c r="AG4" s="13"/>
      <c r="AH4" s="13">
        <v>1.0899115044247787E-2</v>
      </c>
      <c r="AI4" s="13">
        <v>7.1632535211267612E-2</v>
      </c>
      <c r="AJ4" s="13">
        <v>0.27285972696245736</v>
      </c>
      <c r="AK4" s="13">
        <v>4.0820439560439563E-2</v>
      </c>
      <c r="AL4" s="13">
        <v>-0.26885747508305652</v>
      </c>
      <c r="AM4" s="13">
        <v>4.9830564362714012E-2</v>
      </c>
      <c r="AN4" s="13">
        <v>2.8528880014521689E-2</v>
      </c>
      <c r="AO4" s="13"/>
      <c r="AP4" s="13"/>
      <c r="AQ4" s="13">
        <f t="shared" ref="AQ4:AQ15" si="14">AVERAGE(AH4:AO4)</f>
        <v>2.9387683724655934E-2</v>
      </c>
      <c r="AR4" s="13">
        <f t="shared" ref="AR4:AR33" si="15">(STDEV(AH4:AN4))/(SQRT(7))</f>
        <v>5.9941364614612087E-2</v>
      </c>
      <c r="AS4" s="13"/>
      <c r="AT4" s="13"/>
    </row>
    <row r="5" spans="1:46" x14ac:dyDescent="0.25">
      <c r="A5" s="14">
        <v>-50</v>
      </c>
      <c r="B5" s="13">
        <v>-0.308446</v>
      </c>
      <c r="C5">
        <f t="shared" si="10"/>
        <v>-2.7296106194690264E-2</v>
      </c>
      <c r="D5">
        <f t="shared" si="0"/>
        <v>-5.6855938106020361E-3</v>
      </c>
      <c r="E5" s="13"/>
      <c r="F5">
        <v>1.218763</v>
      </c>
      <c r="G5">
        <f t="shared" si="1"/>
        <v>0.17165676056338031</v>
      </c>
      <c r="H5">
        <f t="shared" si="2"/>
        <v>4.469619108165096E-2</v>
      </c>
      <c r="J5">
        <v>1.3861260000000002</v>
      </c>
      <c r="K5">
        <f t="shared" si="11"/>
        <v>0.15769351535836182</v>
      </c>
      <c r="L5">
        <f t="shared" si="3"/>
        <v>1.7605955713443512E-2</v>
      </c>
      <c r="N5">
        <v>0.18782799999999999</v>
      </c>
      <c r="O5">
        <f t="shared" si="4"/>
        <v>2.0640439560439559E-2</v>
      </c>
      <c r="P5">
        <f t="shared" si="5"/>
        <v>4.6735197091364233E-3</v>
      </c>
      <c r="R5">
        <v>-8.7555999999999995E-2</v>
      </c>
      <c r="S5">
        <f t="shared" si="12"/>
        <v>-1.4544186046511628E-2</v>
      </c>
      <c r="T5">
        <f t="shared" si="6"/>
        <v>-2.9155806276456955E-3</v>
      </c>
      <c r="V5">
        <v>-1.0052639999999999</v>
      </c>
      <c r="W5">
        <f t="shared" si="7"/>
        <v>-6.3745339251743818E-2</v>
      </c>
      <c r="X5">
        <f t="shared" si="8"/>
        <v>-6.5560051880968811E-3</v>
      </c>
      <c r="Y5" s="13"/>
      <c r="Z5">
        <v>-0.2872182857142857</v>
      </c>
      <c r="AA5">
        <f t="shared" si="13"/>
        <v>-3.6495334906516609E-2</v>
      </c>
      <c r="AB5">
        <f t="shared" si="9"/>
        <v>-6.5560051880968811E-3</v>
      </c>
      <c r="AC5" s="13"/>
      <c r="AD5" s="13"/>
      <c r="AE5" s="13"/>
      <c r="AF5" s="13"/>
      <c r="AG5" s="13"/>
      <c r="AH5" s="13">
        <v>-2.7296106194690264E-2</v>
      </c>
      <c r="AI5" s="13">
        <v>0.17165676056338031</v>
      </c>
      <c r="AJ5" s="13">
        <v>0.15769351535836182</v>
      </c>
      <c r="AK5" s="13">
        <v>2.0640439560439559E-2</v>
      </c>
      <c r="AL5" s="13">
        <v>-1.4544186046511628E-2</v>
      </c>
      <c r="AM5" s="13">
        <v>-6.3745339251743818E-2</v>
      </c>
      <c r="AN5" s="13">
        <v>-3.6495334906516609E-2</v>
      </c>
      <c r="AO5" s="13"/>
      <c r="AP5" s="13"/>
      <c r="AQ5" s="13">
        <f t="shared" si="14"/>
        <v>2.9701392726102772E-2</v>
      </c>
      <c r="AR5" s="13">
        <f t="shared" si="15"/>
        <v>3.6166314034956702E-2</v>
      </c>
      <c r="AS5" s="13"/>
      <c r="AT5" s="13"/>
    </row>
    <row r="6" spans="1:46" x14ac:dyDescent="0.25">
      <c r="A6" s="14">
        <v>-40</v>
      </c>
      <c r="B6" s="13">
        <v>0.88464699999999996</v>
      </c>
      <c r="C6">
        <f t="shared" si="10"/>
        <v>7.8287345132743352E-2</v>
      </c>
      <c r="D6">
        <f t="shared" si="0"/>
        <v>1.6306723082055399E-2</v>
      </c>
      <c r="E6" s="13"/>
      <c r="F6">
        <v>4.0427369999999998</v>
      </c>
      <c r="G6">
        <f t="shared" si="1"/>
        <v>0.56939957746478875</v>
      </c>
      <c r="H6">
        <f t="shared" si="2"/>
        <v>0.14826093788936842</v>
      </c>
      <c r="J6">
        <v>3.3197670000000001</v>
      </c>
      <c r="K6">
        <f t="shared" si="11"/>
        <v>0.37767542662116044</v>
      </c>
      <c r="L6">
        <f t="shared" si="3"/>
        <v>4.2166203347279552E-2</v>
      </c>
      <c r="N6">
        <v>1.38201</v>
      </c>
      <c r="O6">
        <f t="shared" si="4"/>
        <v>0.15186923076923078</v>
      </c>
      <c r="P6">
        <f t="shared" si="5"/>
        <v>3.4387050776367896E-2</v>
      </c>
      <c r="R6">
        <v>2.465929</v>
      </c>
      <c r="S6">
        <f t="shared" si="12"/>
        <v>0.40962275747508309</v>
      </c>
      <c r="T6">
        <f t="shared" si="6"/>
        <v>8.2114473269104607E-2</v>
      </c>
      <c r="V6">
        <v>5.1222300000000001</v>
      </c>
      <c r="W6">
        <f t="shared" si="7"/>
        <v>0.32480849714648069</v>
      </c>
      <c r="X6">
        <f t="shared" si="8"/>
        <v>3.3405519798406676E-2</v>
      </c>
      <c r="Y6" s="13"/>
      <c r="Z6">
        <v>1.4634942857142856</v>
      </c>
      <c r="AA6">
        <f t="shared" si="13"/>
        <v>0.18595861317843529</v>
      </c>
      <c r="AB6">
        <f t="shared" si="9"/>
        <v>3.3405519798406676E-2</v>
      </c>
      <c r="AC6" s="13"/>
      <c r="AD6" s="13"/>
      <c r="AE6" s="13"/>
      <c r="AF6" s="13"/>
      <c r="AG6" s="13"/>
      <c r="AH6" s="13">
        <v>7.8287345132743352E-2</v>
      </c>
      <c r="AI6" s="13">
        <v>0.56939957746478875</v>
      </c>
      <c r="AJ6" s="13">
        <v>0.37767542662116044</v>
      </c>
      <c r="AK6" s="13">
        <v>0.15186923076923078</v>
      </c>
      <c r="AL6" s="13">
        <v>0.40962275747508309</v>
      </c>
      <c r="AM6" s="13">
        <v>0.32480849714648069</v>
      </c>
      <c r="AN6" s="13">
        <v>0.18595861317843529</v>
      </c>
      <c r="AO6" s="13"/>
      <c r="AP6" s="13"/>
      <c r="AQ6" s="13">
        <f t="shared" si="14"/>
        <v>0.29966020682684608</v>
      </c>
      <c r="AR6" s="13">
        <f t="shared" si="15"/>
        <v>6.4613515934520527E-2</v>
      </c>
      <c r="AS6" s="13"/>
      <c r="AT6" s="13"/>
    </row>
    <row r="7" spans="1:46" x14ac:dyDescent="0.25">
      <c r="A7" s="14">
        <v>-30</v>
      </c>
      <c r="B7" s="13">
        <v>1.8840969999999999</v>
      </c>
      <c r="C7">
        <f t="shared" si="10"/>
        <v>0.16673424778761059</v>
      </c>
      <c r="D7">
        <f t="shared" si="0"/>
        <v>3.4729613098480328E-2</v>
      </c>
      <c r="E7" s="13"/>
      <c r="F7">
        <v>7.527927</v>
      </c>
      <c r="G7">
        <f t="shared" si="1"/>
        <v>1.0602714084507043</v>
      </c>
      <c r="H7">
        <f t="shared" si="2"/>
        <v>0.27607472793374876</v>
      </c>
      <c r="J7">
        <v>4.2660315000000004</v>
      </c>
      <c r="K7">
        <f t="shared" si="11"/>
        <v>0.48532781569965877</v>
      </c>
      <c r="L7">
        <f t="shared" si="3"/>
        <v>5.4185233998319766E-2</v>
      </c>
      <c r="N7">
        <v>3.034319</v>
      </c>
      <c r="O7">
        <f t="shared" si="4"/>
        <v>0.33344164835164836</v>
      </c>
      <c r="P7">
        <f t="shared" si="5"/>
        <v>7.5499657400957917E-2</v>
      </c>
      <c r="R7">
        <v>3.8166950000000002</v>
      </c>
      <c r="S7">
        <f t="shared" si="12"/>
        <v>0.63400249169435219</v>
      </c>
      <c r="T7">
        <f t="shared" si="6"/>
        <v>0.1270944538767439</v>
      </c>
      <c r="V7">
        <v>8.6913350000000005</v>
      </c>
      <c r="W7">
        <f t="shared" si="7"/>
        <v>0.55113094483195946</v>
      </c>
      <c r="X7">
        <f t="shared" si="8"/>
        <v>5.6682062972003386E-2</v>
      </c>
      <c r="Y7" s="13"/>
      <c r="Z7">
        <v>2.4832385714285716</v>
      </c>
      <c r="AA7">
        <f t="shared" si="13"/>
        <v>0.31553222000363046</v>
      </c>
      <c r="AB7">
        <f t="shared" si="9"/>
        <v>5.6682062972003386E-2</v>
      </c>
      <c r="AC7" s="13"/>
      <c r="AD7" s="13"/>
      <c r="AE7" s="13"/>
      <c r="AF7" s="13"/>
      <c r="AG7" s="13"/>
      <c r="AH7" s="13">
        <v>0.16673424778761059</v>
      </c>
      <c r="AI7" s="13">
        <v>1.0602714084507043</v>
      </c>
      <c r="AJ7" s="13">
        <v>0.48532781569965877</v>
      </c>
      <c r="AK7" s="13">
        <v>0.33344164835164836</v>
      </c>
      <c r="AL7" s="13">
        <v>0.63400249169435219</v>
      </c>
      <c r="AM7" s="13">
        <v>0.55113094483195946</v>
      </c>
      <c r="AN7" s="13">
        <v>0.31553222000363046</v>
      </c>
      <c r="AO7" s="13"/>
      <c r="AP7" s="13"/>
      <c r="AQ7" s="13">
        <f t="shared" si="14"/>
        <v>0.50663439668850918</v>
      </c>
      <c r="AR7" s="13">
        <f t="shared" si="15"/>
        <v>0.10989371129387382</v>
      </c>
      <c r="AS7" s="13"/>
      <c r="AT7" s="13"/>
    </row>
    <row r="8" spans="1:46" x14ac:dyDescent="0.25">
      <c r="A8" s="14">
        <v>-20</v>
      </c>
      <c r="B8" s="13">
        <v>8.3669019999999996</v>
      </c>
      <c r="C8">
        <f t="shared" si="10"/>
        <v>0.74043380530973446</v>
      </c>
      <c r="D8">
        <f t="shared" si="0"/>
        <v>0.15422734036140459</v>
      </c>
      <c r="E8" s="13"/>
      <c r="F8">
        <v>9.8320050000000005</v>
      </c>
      <c r="G8">
        <f t="shared" si="1"/>
        <v>1.3847894366197184</v>
      </c>
      <c r="H8">
        <f t="shared" si="2"/>
        <v>0.36057311732941322</v>
      </c>
      <c r="J8">
        <v>10.133088749999999</v>
      </c>
      <c r="K8">
        <f t="shared" si="11"/>
        <v>1.1527973549488055</v>
      </c>
      <c r="L8">
        <f t="shared" si="3"/>
        <v>0.12870598471776204</v>
      </c>
      <c r="N8">
        <v>8.7817959999999999</v>
      </c>
      <c r="O8">
        <f t="shared" si="4"/>
        <v>0.96503252747252755</v>
      </c>
      <c r="P8">
        <f t="shared" si="5"/>
        <v>0.21850787256221335</v>
      </c>
      <c r="R8">
        <v>7.5943360000000002</v>
      </c>
      <c r="S8">
        <f t="shared" si="12"/>
        <v>1.2615176079734221</v>
      </c>
      <c r="T8">
        <f t="shared" si="6"/>
        <v>0.25288842479592832</v>
      </c>
      <c r="V8">
        <v>20.326525</v>
      </c>
      <c r="W8">
        <f t="shared" si="7"/>
        <v>1.288936271401395</v>
      </c>
      <c r="X8">
        <f t="shared" si="8"/>
        <v>0.13256299176731778</v>
      </c>
      <c r="Y8" s="13"/>
      <c r="Z8">
        <v>5.8075785714285715</v>
      </c>
      <c r="AA8">
        <f t="shared" si="13"/>
        <v>0.73793882737338901</v>
      </c>
      <c r="AB8">
        <f t="shared" si="9"/>
        <v>0.13256299176731778</v>
      </c>
      <c r="AC8" s="13"/>
      <c r="AD8" s="13"/>
      <c r="AE8" s="13"/>
      <c r="AF8" s="13"/>
      <c r="AG8" s="13"/>
      <c r="AH8" s="13">
        <v>0.74043380530973446</v>
      </c>
      <c r="AI8" s="13">
        <v>1.3847894366197184</v>
      </c>
      <c r="AJ8" s="13">
        <v>1.1527973549488055</v>
      </c>
      <c r="AK8" s="13">
        <v>0.96503252747252755</v>
      </c>
      <c r="AL8" s="13">
        <v>1.2615176079734221</v>
      </c>
      <c r="AM8" s="13">
        <v>1.288936271401395</v>
      </c>
      <c r="AN8" s="13">
        <v>0.73793882737338901</v>
      </c>
      <c r="AO8" s="13"/>
      <c r="AP8" s="13"/>
      <c r="AQ8" s="13">
        <f t="shared" si="14"/>
        <v>1.0759208330141419</v>
      </c>
      <c r="AR8" s="13">
        <f t="shared" si="15"/>
        <v>0.10002513398253371</v>
      </c>
      <c r="AS8" s="13"/>
      <c r="AT8" s="13"/>
    </row>
    <row r="9" spans="1:46" x14ac:dyDescent="0.25">
      <c r="A9" s="14">
        <v>-10</v>
      </c>
      <c r="B9" s="13">
        <v>14.574325</v>
      </c>
      <c r="C9">
        <f t="shared" si="10"/>
        <v>1.289763274336283</v>
      </c>
      <c r="D9">
        <f t="shared" si="0"/>
        <v>0.26864894345753393</v>
      </c>
      <c r="E9" s="13"/>
      <c r="F9">
        <v>13.641615</v>
      </c>
      <c r="G9">
        <f t="shared" si="1"/>
        <v>1.9213542253521128</v>
      </c>
      <c r="H9">
        <f t="shared" si="2"/>
        <v>0.50028449395191343</v>
      </c>
      <c r="J9">
        <v>13.667762250000001</v>
      </c>
      <c r="K9">
        <f t="shared" si="11"/>
        <v>1.5549217576791812</v>
      </c>
      <c r="L9">
        <f t="shared" si="3"/>
        <v>0.17360183480821731</v>
      </c>
      <c r="N9">
        <v>12.045723000000001</v>
      </c>
      <c r="O9">
        <f t="shared" si="4"/>
        <v>1.3237058241758244</v>
      </c>
      <c r="P9">
        <f t="shared" si="5"/>
        <v>0.29972061594276644</v>
      </c>
      <c r="R9">
        <v>10.888235</v>
      </c>
      <c r="S9">
        <f t="shared" si="12"/>
        <v>1.8086769102990035</v>
      </c>
      <c r="T9">
        <f t="shared" si="6"/>
        <v>0.36257397591545787</v>
      </c>
      <c r="V9">
        <v>44.501530000000002</v>
      </c>
      <c r="W9">
        <f t="shared" si="7"/>
        <v>2.8219105897273304</v>
      </c>
      <c r="X9">
        <f t="shared" si="8"/>
        <v>0.29022451968661866</v>
      </c>
      <c r="Y9" s="13"/>
      <c r="Z9">
        <v>12.714722857142858</v>
      </c>
      <c r="AA9">
        <f t="shared" si="13"/>
        <v>1.6155937556725359</v>
      </c>
      <c r="AB9">
        <f t="shared" si="9"/>
        <v>0.29022451968661866</v>
      </c>
      <c r="AC9" s="13"/>
      <c r="AD9" s="13"/>
      <c r="AE9" s="13"/>
      <c r="AF9" s="13"/>
      <c r="AG9" s="13"/>
      <c r="AH9" s="13">
        <v>1.289763274336283</v>
      </c>
      <c r="AI9" s="13">
        <v>1.9213542253521128</v>
      </c>
      <c r="AJ9" s="13">
        <v>1.5549217576791812</v>
      </c>
      <c r="AK9" s="13">
        <v>1.3237058241758244</v>
      </c>
      <c r="AL9" s="13">
        <v>1.8086769102990035</v>
      </c>
      <c r="AM9" s="13">
        <v>2.8219105897273304</v>
      </c>
      <c r="AN9" s="13">
        <v>1.6155937556725359</v>
      </c>
      <c r="AO9" s="13"/>
      <c r="AP9" s="13"/>
      <c r="AQ9" s="13">
        <f t="shared" si="14"/>
        <v>1.7622751910346104</v>
      </c>
      <c r="AR9" s="13">
        <f t="shared" si="15"/>
        <v>0.19702597892795337</v>
      </c>
      <c r="AS9" s="13"/>
      <c r="AT9" s="13"/>
    </row>
    <row r="10" spans="1:46" x14ac:dyDescent="0.25">
      <c r="A10" s="14">
        <v>0</v>
      </c>
      <c r="B10" s="13">
        <v>22.208805000000002</v>
      </c>
      <c r="C10">
        <f t="shared" si="10"/>
        <v>1.9653809734513275</v>
      </c>
      <c r="D10">
        <f t="shared" si="0"/>
        <v>0.40937552845187669</v>
      </c>
      <c r="E10" s="13"/>
      <c r="F10">
        <v>17.359673000000001</v>
      </c>
      <c r="G10">
        <f t="shared" si="1"/>
        <v>2.4450243661971833</v>
      </c>
      <c r="H10">
        <f t="shared" si="2"/>
        <v>0.63663834685084542</v>
      </c>
      <c r="J10">
        <v>28.6596045</v>
      </c>
      <c r="K10">
        <f t="shared" si="11"/>
        <v>3.2604783276450515</v>
      </c>
      <c r="L10">
        <f t="shared" si="3"/>
        <v>0.36402154464443076</v>
      </c>
      <c r="N10">
        <v>20.016991000000001</v>
      </c>
      <c r="O10">
        <f t="shared" si="4"/>
        <v>2.1996693406593408</v>
      </c>
      <c r="P10">
        <f t="shared" si="5"/>
        <v>0.49806100238572748</v>
      </c>
      <c r="R10">
        <v>15.505656</v>
      </c>
      <c r="S10">
        <f t="shared" si="12"/>
        <v>2.575690365448505</v>
      </c>
      <c r="T10">
        <f t="shared" si="6"/>
        <v>0.5163322930757257</v>
      </c>
      <c r="V10">
        <v>69.730484000000004</v>
      </c>
      <c r="W10">
        <f t="shared" si="7"/>
        <v>4.4217174381737481</v>
      </c>
      <c r="X10">
        <f t="shared" si="8"/>
        <v>0.45475956054579353</v>
      </c>
      <c r="Y10" s="13"/>
      <c r="Z10">
        <v>19.922995428571429</v>
      </c>
      <c r="AA10">
        <f t="shared" si="13"/>
        <v>2.5315114902886187</v>
      </c>
      <c r="AB10">
        <f t="shared" si="9"/>
        <v>0.45475956054579353</v>
      </c>
      <c r="AC10" s="13"/>
      <c r="AD10" s="13"/>
      <c r="AE10" s="13"/>
      <c r="AF10" s="13"/>
      <c r="AG10" s="13"/>
      <c r="AH10" s="13">
        <v>1.9653809734513275</v>
      </c>
      <c r="AI10" s="13">
        <v>2.4450243661971833</v>
      </c>
      <c r="AJ10" s="13">
        <v>3.2604783276450515</v>
      </c>
      <c r="AK10" s="13">
        <v>2.1996693406593408</v>
      </c>
      <c r="AL10" s="13">
        <v>2.575690365448505</v>
      </c>
      <c r="AM10" s="13">
        <v>4.4217174381737481</v>
      </c>
      <c r="AN10" s="13">
        <v>2.5315114902886187</v>
      </c>
      <c r="AO10" s="13"/>
      <c r="AP10" s="13"/>
      <c r="AQ10" s="13">
        <f t="shared" si="14"/>
        <v>2.7713531859805394</v>
      </c>
      <c r="AR10" s="13">
        <f t="shared" si="15"/>
        <v>0.31402372038279469</v>
      </c>
      <c r="AS10" s="13"/>
      <c r="AT10" s="13"/>
    </row>
    <row r="11" spans="1:46" x14ac:dyDescent="0.25">
      <c r="A11" s="14">
        <v>10</v>
      </c>
      <c r="B11" s="13">
        <v>33.205669</v>
      </c>
      <c r="C11">
        <f t="shared" si="10"/>
        <v>2.9385547787610617</v>
      </c>
      <c r="D11">
        <f t="shared" si="0"/>
        <v>0.61208103247667311</v>
      </c>
      <c r="E11" s="13"/>
      <c r="F11">
        <v>20.228325000000002</v>
      </c>
      <c r="G11">
        <f t="shared" si="1"/>
        <v>2.8490598591549299</v>
      </c>
      <c r="H11">
        <f t="shared" si="2"/>
        <v>0.74184158811987</v>
      </c>
      <c r="J11">
        <v>42.533113499999999</v>
      </c>
      <c r="K11">
        <f t="shared" si="11"/>
        <v>4.8388069965870315</v>
      </c>
      <c r="L11">
        <f t="shared" si="3"/>
        <v>0.54023668312683426</v>
      </c>
      <c r="N11">
        <v>23.382280000000002</v>
      </c>
      <c r="O11">
        <f t="shared" si="4"/>
        <v>2.5694813186813188</v>
      </c>
      <c r="P11">
        <f t="shared" si="5"/>
        <v>0.58179582609912484</v>
      </c>
      <c r="R11">
        <v>18.741972000000001</v>
      </c>
      <c r="S11">
        <f t="shared" si="12"/>
        <v>3.1132843853820602</v>
      </c>
      <c r="T11">
        <f t="shared" si="6"/>
        <v>0.62410035276940534</v>
      </c>
      <c r="V11">
        <v>89.526580999999993</v>
      </c>
      <c r="W11">
        <f t="shared" si="7"/>
        <v>5.6770184527584018</v>
      </c>
      <c r="X11">
        <f t="shared" si="8"/>
        <v>0.58386327323824949</v>
      </c>
      <c r="Y11" s="13"/>
      <c r="Z11">
        <v>25.579023142857142</v>
      </c>
      <c r="AA11">
        <f t="shared" si="13"/>
        <v>3.2501935378471591</v>
      </c>
      <c r="AB11">
        <f t="shared" si="9"/>
        <v>0.58386327323824949</v>
      </c>
      <c r="AC11" s="13"/>
      <c r="AD11" s="13"/>
      <c r="AE11" s="13"/>
      <c r="AF11" s="13"/>
      <c r="AG11" s="13"/>
      <c r="AH11" s="13">
        <v>2.9385547787610617</v>
      </c>
      <c r="AI11" s="13">
        <v>2.8490598591549299</v>
      </c>
      <c r="AJ11" s="13">
        <v>4.8388069965870315</v>
      </c>
      <c r="AK11" s="13">
        <v>2.5694813186813188</v>
      </c>
      <c r="AL11" s="13">
        <v>3.1132843853820602</v>
      </c>
      <c r="AM11" s="13">
        <v>5.6770184527584018</v>
      </c>
      <c r="AN11" s="13">
        <v>3.2501935378471591</v>
      </c>
      <c r="AO11" s="13"/>
      <c r="AP11" s="13"/>
      <c r="AQ11" s="13">
        <f t="shared" si="14"/>
        <v>3.6051999041674239</v>
      </c>
      <c r="AR11" s="13">
        <f t="shared" si="15"/>
        <v>0.44376917621139428</v>
      </c>
      <c r="AS11" s="13"/>
      <c r="AT11" s="13"/>
    </row>
    <row r="12" spans="1:46" x14ac:dyDescent="0.25">
      <c r="A12" s="14">
        <v>20</v>
      </c>
      <c r="B12" s="13">
        <v>41.089011999999997</v>
      </c>
      <c r="C12">
        <f t="shared" si="10"/>
        <v>3.6361957522123887</v>
      </c>
      <c r="D12">
        <f t="shared" si="0"/>
        <v>0.75739491616345411</v>
      </c>
      <c r="E12" s="13"/>
      <c r="F12">
        <v>23.412327000000001</v>
      </c>
      <c r="G12">
        <f t="shared" si="1"/>
        <v>3.2975108450704229</v>
      </c>
      <c r="H12">
        <f t="shared" si="2"/>
        <v>0.85860978816890232</v>
      </c>
      <c r="J12">
        <v>57.73781025000001</v>
      </c>
      <c r="K12">
        <f t="shared" si="11"/>
        <v>6.568579095563142</v>
      </c>
      <c r="L12">
        <f t="shared" si="3"/>
        <v>0.73335997611523396</v>
      </c>
      <c r="N12">
        <v>30.034754</v>
      </c>
      <c r="O12">
        <f t="shared" si="4"/>
        <v>3.3005224175824175</v>
      </c>
      <c r="P12">
        <f t="shared" si="5"/>
        <v>0.74732209669518934</v>
      </c>
      <c r="R12">
        <v>19.851140999999998</v>
      </c>
      <c r="S12">
        <f t="shared" si="12"/>
        <v>3.2975317275747509</v>
      </c>
      <c r="T12">
        <f t="shared" si="6"/>
        <v>0.66103524757027732</v>
      </c>
      <c r="V12">
        <v>110.445663</v>
      </c>
      <c r="W12">
        <f t="shared" si="7"/>
        <v>7.0035296766011417</v>
      </c>
      <c r="X12">
        <f t="shared" si="8"/>
        <v>0.7202907292321219</v>
      </c>
      <c r="Y12" s="13"/>
      <c r="Z12">
        <v>31.555903714285712</v>
      </c>
      <c r="AA12">
        <f t="shared" si="13"/>
        <v>4.0096446905064438</v>
      </c>
      <c r="AB12">
        <f t="shared" si="9"/>
        <v>0.72029072923212178</v>
      </c>
      <c r="AC12" s="13"/>
      <c r="AD12" s="13"/>
      <c r="AE12" s="13"/>
      <c r="AF12" s="13"/>
      <c r="AG12" s="13"/>
      <c r="AH12" s="13">
        <v>3.6361957522123887</v>
      </c>
      <c r="AI12" s="13">
        <v>3.2975108450704229</v>
      </c>
      <c r="AJ12" s="13">
        <v>6.568579095563142</v>
      </c>
      <c r="AK12" s="13">
        <v>3.3005224175824175</v>
      </c>
      <c r="AL12" s="13">
        <v>3.2975317275747509</v>
      </c>
      <c r="AM12" s="13">
        <v>7.0035296766011417</v>
      </c>
      <c r="AN12" s="13">
        <v>4.0096446905064438</v>
      </c>
      <c r="AO12" s="13"/>
      <c r="AP12" s="13"/>
      <c r="AQ12" s="13">
        <f t="shared" si="14"/>
        <v>4.444787743587244</v>
      </c>
      <c r="AR12" s="13">
        <f t="shared" si="15"/>
        <v>0.61417006052099976</v>
      </c>
      <c r="AS12" s="13"/>
      <c r="AT12" s="13"/>
    </row>
    <row r="13" spans="1:46" x14ac:dyDescent="0.25">
      <c r="A13" s="14">
        <v>30</v>
      </c>
      <c r="B13" s="13">
        <v>45.860290999999997</v>
      </c>
      <c r="C13">
        <f t="shared" si="10"/>
        <v>4.0584328318584069</v>
      </c>
      <c r="D13">
        <f t="shared" si="0"/>
        <v>0.84534403643428113</v>
      </c>
      <c r="E13" s="13"/>
      <c r="F13">
        <v>25.828302000000001</v>
      </c>
      <c r="G13">
        <f t="shared" si="1"/>
        <v>3.6377890140845075</v>
      </c>
      <c r="H13">
        <f t="shared" si="2"/>
        <v>0.94721182174597329</v>
      </c>
      <c r="J13">
        <v>63.486420750000001</v>
      </c>
      <c r="K13">
        <f t="shared" si="11"/>
        <v>7.2225734641638235</v>
      </c>
      <c r="L13">
        <f t="shared" si="3"/>
        <v>0.80637626891750169</v>
      </c>
      <c r="N13">
        <v>37.662331000000002</v>
      </c>
      <c r="O13">
        <f t="shared" si="4"/>
        <v>4.1387176923076927</v>
      </c>
      <c r="P13">
        <f t="shared" si="5"/>
        <v>0.93711079402708719</v>
      </c>
      <c r="R13">
        <v>18.894742999999998</v>
      </c>
      <c r="S13">
        <f t="shared" si="12"/>
        <v>3.1386616279069766</v>
      </c>
      <c r="T13">
        <f t="shared" si="6"/>
        <v>0.6291875674441969</v>
      </c>
      <c r="V13">
        <v>123.088295</v>
      </c>
      <c r="W13">
        <f t="shared" si="7"/>
        <v>7.8052184527584023</v>
      </c>
      <c r="X13">
        <f t="shared" si="8"/>
        <v>0.8027418674238801</v>
      </c>
      <c r="Y13" s="13"/>
      <c r="Z13">
        <v>35.168084285714286</v>
      </c>
      <c r="AA13">
        <f t="shared" si="13"/>
        <v>4.4686257033944452</v>
      </c>
      <c r="AB13">
        <f t="shared" si="9"/>
        <v>0.8027418674238801</v>
      </c>
      <c r="AC13" s="13"/>
      <c r="AD13" s="13"/>
      <c r="AE13" s="13"/>
      <c r="AF13" s="13"/>
      <c r="AG13" s="13"/>
      <c r="AH13" s="13">
        <v>4.0584328318584069</v>
      </c>
      <c r="AI13" s="13">
        <v>3.6377890140845075</v>
      </c>
      <c r="AJ13" s="13">
        <v>7.2225734641638235</v>
      </c>
      <c r="AK13" s="13">
        <v>4.1387176923076927</v>
      </c>
      <c r="AL13" s="13">
        <v>3.1386616279069766</v>
      </c>
      <c r="AM13" s="13">
        <v>7.8052184527584023</v>
      </c>
      <c r="AN13" s="13">
        <v>4.4686257033944452</v>
      </c>
      <c r="AO13" s="13"/>
      <c r="AP13" s="13"/>
      <c r="AQ13" s="13">
        <f t="shared" si="14"/>
        <v>4.924288398067751</v>
      </c>
      <c r="AR13" s="13">
        <f t="shared" si="15"/>
        <v>0.69006334317539886</v>
      </c>
      <c r="AS13" s="13"/>
      <c r="AT13" s="13"/>
    </row>
    <row r="14" spans="1:46" x14ac:dyDescent="0.25">
      <c r="A14" s="14">
        <v>40</v>
      </c>
      <c r="B14" s="13">
        <v>49.438842999999999</v>
      </c>
      <c r="C14">
        <f t="shared" si="10"/>
        <v>4.3751188495575217</v>
      </c>
      <c r="D14">
        <f t="shared" si="0"/>
        <v>0.91130758630076514</v>
      </c>
      <c r="E14" s="13"/>
      <c r="F14">
        <v>28.396865999999999</v>
      </c>
      <c r="G14">
        <f t="shared" si="1"/>
        <v>3.9995585915492957</v>
      </c>
      <c r="H14">
        <f t="shared" si="2"/>
        <v>1.0414098137669401</v>
      </c>
      <c r="J14">
        <v>73.131428249999999</v>
      </c>
      <c r="K14">
        <f t="shared" si="11"/>
        <v>8.3198439419795225</v>
      </c>
      <c r="L14">
        <f t="shared" si="3"/>
        <v>0.92888286276310472</v>
      </c>
      <c r="N14">
        <v>34.975333999999997</v>
      </c>
      <c r="O14">
        <f t="shared" si="4"/>
        <v>3.8434432967032963</v>
      </c>
      <c r="P14">
        <f t="shared" si="5"/>
        <v>0.87025317195854324</v>
      </c>
      <c r="R14">
        <v>22.825520000000001</v>
      </c>
      <c r="S14">
        <f t="shared" si="12"/>
        <v>3.7916146179401999</v>
      </c>
      <c r="T14">
        <f t="shared" si="6"/>
        <v>0.76008090739571688</v>
      </c>
      <c r="V14">
        <v>144.92688000000001</v>
      </c>
      <c r="W14">
        <f t="shared" si="7"/>
        <v>9.1900367786937238</v>
      </c>
      <c r="X14">
        <f t="shared" si="8"/>
        <v>0.94516602322841992</v>
      </c>
      <c r="Y14" s="13"/>
      <c r="Z14">
        <v>41.407680000000006</v>
      </c>
      <c r="AA14">
        <f t="shared" si="13"/>
        <v>5.2614587039390095</v>
      </c>
      <c r="AB14">
        <f t="shared" si="9"/>
        <v>0.9451660232284198</v>
      </c>
      <c r="AC14" s="13"/>
      <c r="AD14" s="13"/>
      <c r="AE14" s="13"/>
      <c r="AF14" s="13"/>
      <c r="AG14" s="13"/>
      <c r="AH14" s="13">
        <v>4.3751188495575217</v>
      </c>
      <c r="AI14" s="13">
        <v>3.9995585915492957</v>
      </c>
      <c r="AJ14" s="13">
        <v>8.3198439419795225</v>
      </c>
      <c r="AK14" s="13">
        <v>3.8434432967032963</v>
      </c>
      <c r="AL14" s="13">
        <v>3.7916146179401999</v>
      </c>
      <c r="AM14" s="13">
        <v>9.1900367786937238</v>
      </c>
      <c r="AN14" s="13">
        <v>5.2614587039390095</v>
      </c>
      <c r="AO14" s="13"/>
      <c r="AP14" s="13"/>
      <c r="AQ14" s="13">
        <f t="shared" si="14"/>
        <v>5.5401535400517963</v>
      </c>
      <c r="AR14" s="13">
        <f t="shared" si="15"/>
        <v>0.85625082322370882</v>
      </c>
      <c r="AS14" s="13"/>
      <c r="AT14" s="13"/>
    </row>
    <row r="15" spans="1:46" x14ac:dyDescent="0.25">
      <c r="A15" s="14">
        <v>50</v>
      </c>
      <c r="B15" s="13">
        <v>52.028838999999998</v>
      </c>
      <c r="C15">
        <f t="shared" si="10"/>
        <v>4.6043220353982299</v>
      </c>
      <c r="D15">
        <f t="shared" si="0"/>
        <v>0.95904905555983821</v>
      </c>
      <c r="E15" s="13"/>
      <c r="F15">
        <v>27.338923000000001</v>
      </c>
      <c r="G15">
        <f t="shared" si="1"/>
        <v>3.8505525352112682</v>
      </c>
      <c r="H15">
        <f t="shared" si="2"/>
        <v>1.0026114399391368</v>
      </c>
      <c r="J15">
        <v>76.535052750000006</v>
      </c>
      <c r="K15">
        <f t="shared" si="11"/>
        <v>8.707059470989762</v>
      </c>
      <c r="L15">
        <f t="shared" si="3"/>
        <v>0.97211418676409123</v>
      </c>
      <c r="N15">
        <v>36.434002</v>
      </c>
      <c r="O15">
        <f t="shared" si="4"/>
        <v>4.0037364835164837</v>
      </c>
      <c r="P15">
        <f t="shared" si="5"/>
        <v>0.90654762032133596</v>
      </c>
      <c r="R15">
        <v>29.413855000000002</v>
      </c>
      <c r="S15">
        <f t="shared" si="12"/>
        <v>4.8860224252491697</v>
      </c>
      <c r="T15">
        <f t="shared" si="6"/>
        <v>0.97946989152518937</v>
      </c>
      <c r="V15">
        <v>146.72743199999999</v>
      </c>
      <c r="W15">
        <f t="shared" si="7"/>
        <v>9.3042125554850976</v>
      </c>
      <c r="X15">
        <f t="shared" si="8"/>
        <v>0.95690863835582718</v>
      </c>
      <c r="Y15" s="13"/>
      <c r="Z15">
        <v>41.922123428571425</v>
      </c>
      <c r="AA15">
        <f t="shared" si="13"/>
        <v>5.3268263568705745</v>
      </c>
      <c r="AB15">
        <f t="shared" si="9"/>
        <v>0.95690863835582707</v>
      </c>
      <c r="AC15" s="13"/>
      <c r="AD15" s="13"/>
      <c r="AE15" s="13"/>
      <c r="AF15" s="13"/>
      <c r="AG15" s="13"/>
      <c r="AH15" s="13">
        <v>4.6043220353982299</v>
      </c>
      <c r="AI15" s="13">
        <v>3.8505525352112682</v>
      </c>
      <c r="AJ15" s="13">
        <v>8.707059470989762</v>
      </c>
      <c r="AK15" s="13">
        <v>4.0037364835164837</v>
      </c>
      <c r="AL15" s="13">
        <v>4.8860224252491697</v>
      </c>
      <c r="AM15" s="13">
        <v>9.3042125554850976</v>
      </c>
      <c r="AN15" s="13">
        <v>5.3268263568705745</v>
      </c>
      <c r="AO15" s="13"/>
      <c r="AP15" s="13"/>
      <c r="AQ15" s="13">
        <f t="shared" si="14"/>
        <v>5.8118188375315123</v>
      </c>
      <c r="AR15" s="13">
        <f t="shared" si="15"/>
        <v>0.84860283975375095</v>
      </c>
      <c r="AS15" s="13"/>
      <c r="AT15" s="13"/>
    </row>
    <row r="16" spans="1:46" x14ac:dyDescent="0.25">
      <c r="A16" s="14">
        <v>60</v>
      </c>
      <c r="B16" s="13">
        <v>54.250445999999997</v>
      </c>
      <c r="C16">
        <f t="shared" si="10"/>
        <v>4.8009244247787608</v>
      </c>
      <c r="D16">
        <f t="shared" si="0"/>
        <v>1</v>
      </c>
      <c r="E16" s="13"/>
      <c r="F16">
        <v>27.267714999999999</v>
      </c>
      <c r="G16">
        <f t="shared" si="1"/>
        <v>3.84052323943662</v>
      </c>
      <c r="H16">
        <f t="shared" si="2"/>
        <v>1</v>
      </c>
      <c r="J16">
        <v>78.730517249999991</v>
      </c>
      <c r="K16">
        <f t="shared" si="11"/>
        <v>8.9568279010238907</v>
      </c>
      <c r="L16">
        <f t="shared" si="3"/>
        <v>1</v>
      </c>
      <c r="N16">
        <v>40.189838000000002</v>
      </c>
      <c r="O16">
        <f t="shared" si="4"/>
        <v>4.4164657142857147</v>
      </c>
      <c r="P16">
        <f t="shared" si="5"/>
        <v>1</v>
      </c>
      <c r="R16">
        <v>30.030381999999999</v>
      </c>
      <c r="S16">
        <f t="shared" si="12"/>
        <v>4.9884355481727578</v>
      </c>
      <c r="T16">
        <f t="shared" si="6"/>
        <v>1</v>
      </c>
      <c r="V16">
        <v>153.33483899999999</v>
      </c>
      <c r="W16">
        <f t="shared" si="7"/>
        <v>9.7231984147114776</v>
      </c>
      <c r="X16">
        <f t="shared" si="8"/>
        <v>1</v>
      </c>
      <c r="Y16" s="13"/>
      <c r="Z16">
        <v>43.809953999999998</v>
      </c>
      <c r="AA16">
        <f t="shared" si="13"/>
        <v>5.5667031766200763</v>
      </c>
      <c r="AB16">
        <f t="shared" si="9"/>
        <v>1</v>
      </c>
      <c r="AC16" s="13"/>
      <c r="AD16" s="13"/>
      <c r="AE16" s="13"/>
      <c r="AF16" s="13"/>
      <c r="AG16" s="13"/>
      <c r="AH16" s="13">
        <v>4.8009244247787608</v>
      </c>
      <c r="AI16" s="13">
        <v>3.84052323943662</v>
      </c>
      <c r="AJ16" s="13">
        <v>8.9568279010238907</v>
      </c>
      <c r="AK16" s="13">
        <v>4.4164657142857147</v>
      </c>
      <c r="AL16" s="13">
        <v>4.9884355481727578</v>
      </c>
      <c r="AM16" s="13">
        <v>9.7231984147114776</v>
      </c>
      <c r="AN16" s="13">
        <v>5.5667031766200763</v>
      </c>
      <c r="AO16" s="13"/>
      <c r="AP16" s="13"/>
      <c r="AQ16" s="13">
        <f>AVERAGE(AH16:AO16)</f>
        <v>6.0418683455756135</v>
      </c>
      <c r="AR16" s="13">
        <f t="shared" si="15"/>
        <v>0.87847918761351984</v>
      </c>
      <c r="AS16" s="13"/>
      <c r="AT16" s="13"/>
    </row>
    <row r="17" spans="1:44" x14ac:dyDescent="0.25">
      <c r="A17" s="12"/>
      <c r="AR17" s="13"/>
    </row>
    <row r="18" spans="1:44" x14ac:dyDescent="0.25">
      <c r="A18" s="12"/>
      <c r="B18" s="15"/>
      <c r="F18" s="15"/>
      <c r="J18" s="15"/>
      <c r="N18" s="15"/>
      <c r="R18" s="15"/>
      <c r="V18" s="15"/>
      <c r="Z18" s="15"/>
      <c r="AR18" s="13"/>
    </row>
    <row r="19" spans="1:44" x14ac:dyDescent="0.25">
      <c r="A19" s="12" t="s">
        <v>21</v>
      </c>
      <c r="B19" s="13" t="s">
        <v>11</v>
      </c>
      <c r="C19" s="13" t="s">
        <v>12</v>
      </c>
      <c r="D19" s="13" t="s">
        <v>13</v>
      </c>
      <c r="E19" s="13"/>
      <c r="F19" s="13" t="s">
        <v>11</v>
      </c>
      <c r="G19" s="13" t="s">
        <v>12</v>
      </c>
      <c r="H19" s="13" t="s">
        <v>13</v>
      </c>
      <c r="I19" s="13"/>
      <c r="J19" s="13" t="s">
        <v>11</v>
      </c>
      <c r="K19" s="13" t="s">
        <v>12</v>
      </c>
      <c r="L19" s="13" t="s">
        <v>13</v>
      </c>
      <c r="M19" s="13"/>
      <c r="N19" s="13" t="s">
        <v>11</v>
      </c>
      <c r="O19" s="13" t="s">
        <v>12</v>
      </c>
      <c r="P19" s="13" t="s">
        <v>13</v>
      </c>
      <c r="Q19" s="13"/>
      <c r="R19" s="13" t="s">
        <v>11</v>
      </c>
      <c r="S19" s="13" t="s">
        <v>12</v>
      </c>
      <c r="T19" s="13" t="s">
        <v>13</v>
      </c>
      <c r="U19" s="13"/>
      <c r="V19" s="13" t="s">
        <v>11</v>
      </c>
      <c r="W19" s="13" t="s">
        <v>12</v>
      </c>
      <c r="X19" s="13" t="s">
        <v>13</v>
      </c>
      <c r="Y19" s="13"/>
      <c r="Z19" s="13" t="s">
        <v>11</v>
      </c>
      <c r="AA19" s="13" t="s">
        <v>12</v>
      </c>
      <c r="AB19" s="13" t="s">
        <v>13</v>
      </c>
      <c r="AR19" s="13"/>
    </row>
    <row r="20" spans="1:44" ht="15.75" x14ac:dyDescent="0.25">
      <c r="A20" s="16">
        <v>-70</v>
      </c>
      <c r="B20">
        <v>0.59198099999999998</v>
      </c>
      <c r="C20" s="13">
        <f>B20/11.3</f>
        <v>5.2387699115044241E-2</v>
      </c>
      <c r="D20" s="13">
        <f t="shared" ref="D20:D33" si="16">C20/C$33</f>
        <v>1.2708014822228381E-2</v>
      </c>
      <c r="E20" s="13"/>
      <c r="F20" s="13">
        <v>8.787455999999999E-2</v>
      </c>
      <c r="G20" s="13">
        <f>F20/7.1</f>
        <v>1.2376698591549296E-2</v>
      </c>
      <c r="H20" s="13">
        <f t="shared" ref="H20:H33" si="17">G20/G$33</f>
        <v>3.7877005745233687E-3</v>
      </c>
      <c r="I20" s="13"/>
      <c r="J20" s="13">
        <v>1.3920855000000001</v>
      </c>
      <c r="K20" s="13">
        <f t="shared" ref="K20:K33" si="18">J20/8.79</f>
        <v>0.15837150170648467</v>
      </c>
      <c r="L20" s="13">
        <f t="shared" ref="L20:L33" si="19">K20/K$33</f>
        <v>3.1818122526491487E-2</v>
      </c>
      <c r="M20" s="13"/>
      <c r="N20" s="13">
        <v>0.66460480000000011</v>
      </c>
      <c r="O20" s="13">
        <f>N20/9.1</f>
        <v>7.3033494505494526E-2</v>
      </c>
      <c r="P20" s="13">
        <f t="shared" ref="P20:P33" si="20">O20/O$33</f>
        <v>1.9731266719648768E-2</v>
      </c>
      <c r="Q20" s="17"/>
      <c r="R20" s="13">
        <v>1.331607</v>
      </c>
      <c r="S20" s="13">
        <f t="shared" ref="S20:S33" si="21">R20/6.2</f>
        <v>0.21477532258064516</v>
      </c>
      <c r="T20" s="13">
        <f t="shared" ref="T20:T33" si="22">S20/S$33</f>
        <v>5.2934039350026198E-2</v>
      </c>
      <c r="U20" s="13"/>
      <c r="V20" s="13">
        <v>0.58892520000000004</v>
      </c>
      <c r="W20" s="13">
        <f>V20/15.77</f>
        <v>3.7344654407102093E-2</v>
      </c>
      <c r="X20" s="13">
        <f t="shared" ref="X20:X33" si="23">W20/W$33</f>
        <v>4.2476051921706559E-3</v>
      </c>
      <c r="Z20">
        <v>-2.16738E-2</v>
      </c>
      <c r="AA20">
        <f>Z20/7.87</f>
        <v>-2.7539771283354511E-3</v>
      </c>
      <c r="AB20">
        <f>AA20/AA$33</f>
        <v>-5.6399654816563255E-4</v>
      </c>
      <c r="AH20" s="13">
        <v>5.2387699115044241E-2</v>
      </c>
      <c r="AI20" s="13">
        <v>1.2376698591549296E-2</v>
      </c>
      <c r="AJ20" s="13">
        <v>0.15837150170648467</v>
      </c>
      <c r="AK20" s="13">
        <v>7.3033494505494526E-2</v>
      </c>
      <c r="AL20" s="13">
        <v>0.21477532258064516</v>
      </c>
      <c r="AM20" s="13">
        <v>3.7344654407102093E-2</v>
      </c>
      <c r="AN20">
        <v>-2.7539771283354511E-3</v>
      </c>
      <c r="AQ20">
        <f t="shared" ref="AQ20:AQ33" si="24">AVERAGE(AH20:AN20)</f>
        <v>7.7933627682569215E-2</v>
      </c>
      <c r="AR20" s="13">
        <f t="shared" si="15"/>
        <v>3.0208865020654778E-2</v>
      </c>
    </row>
    <row r="21" spans="1:44" ht="15.75" x14ac:dyDescent="0.25">
      <c r="A21" s="16">
        <v>-60</v>
      </c>
      <c r="B21">
        <v>0.55075499999999999</v>
      </c>
      <c r="C21" s="13">
        <f t="shared" ref="C21:C33" si="25">B21/11.3</f>
        <v>4.8739380530973445E-2</v>
      </c>
      <c r="D21" s="13">
        <f t="shared" si="16"/>
        <v>1.1823019156723596E-2</v>
      </c>
      <c r="E21" s="13"/>
      <c r="F21" s="13">
        <v>-0.16802496</v>
      </c>
      <c r="G21" s="13">
        <f t="shared" ref="G21:G33" si="26">F21/7.1</f>
        <v>-2.3665487323943663E-2</v>
      </c>
      <c r="H21" s="13">
        <f t="shared" si="17"/>
        <v>-7.2424628644088352E-3</v>
      </c>
      <c r="I21" s="13"/>
      <c r="J21" s="13">
        <v>2.1880183</v>
      </c>
      <c r="K21" s="13">
        <f t="shared" si="18"/>
        <v>0.24892130830489195</v>
      </c>
      <c r="L21" s="13">
        <f t="shared" si="19"/>
        <v>5.0010314998328476E-2</v>
      </c>
      <c r="M21" s="13"/>
      <c r="N21" s="13">
        <v>0.72439439999999999</v>
      </c>
      <c r="O21" s="13">
        <f t="shared" ref="O21:O33" si="27">N21/9.1</f>
        <v>7.9603780219780221E-2</v>
      </c>
      <c r="P21" s="13">
        <f t="shared" si="20"/>
        <v>2.1506343494088417E-2</v>
      </c>
      <c r="Q21" s="17"/>
      <c r="R21" s="13">
        <v>1.798549</v>
      </c>
      <c r="S21" s="13">
        <f t="shared" si="21"/>
        <v>0.29008854838709675</v>
      </c>
      <c r="T21" s="13">
        <f t="shared" si="22"/>
        <v>7.1495916992739036E-2</v>
      </c>
      <c r="U21" s="13"/>
      <c r="V21" s="13">
        <v>0.75614068000000001</v>
      </c>
      <c r="W21" s="13">
        <f t="shared" ref="W21:W33" si="28">V21/15.77</f>
        <v>4.7948045656309453E-2</v>
      </c>
      <c r="X21" s="13">
        <f t="shared" si="23"/>
        <v>5.4536417840151015E-3</v>
      </c>
      <c r="Z21">
        <v>0.20207005714285714</v>
      </c>
      <c r="AA21">
        <f t="shared" ref="AA21:AA33" si="29">Z21/7.87</f>
        <v>2.5675992013069523E-2</v>
      </c>
      <c r="AB21">
        <f t="shared" ref="AB21:AB33" si="30">AA21/AA$33</f>
        <v>5.2582756469194856E-3</v>
      </c>
      <c r="AH21" s="13">
        <v>4.8739380530973445E-2</v>
      </c>
      <c r="AI21" s="13">
        <v>-2.3665487323943663E-2</v>
      </c>
      <c r="AJ21" s="13">
        <v>0.24892130830489195</v>
      </c>
      <c r="AK21" s="13">
        <v>7.9603780219780221E-2</v>
      </c>
      <c r="AL21" s="13">
        <v>0.29008854838709675</v>
      </c>
      <c r="AM21" s="13">
        <v>4.7948045656309453E-2</v>
      </c>
      <c r="AN21">
        <v>2.5675992013069523E-2</v>
      </c>
      <c r="AQ21">
        <f t="shared" si="24"/>
        <v>0.10247308111259681</v>
      </c>
      <c r="AR21" s="13">
        <f t="shared" si="15"/>
        <v>4.4944058652530094E-2</v>
      </c>
    </row>
    <row r="22" spans="1:44" ht="15.75" x14ac:dyDescent="0.25">
      <c r="A22" s="16">
        <v>-50</v>
      </c>
      <c r="B22">
        <v>0.68264400000000003</v>
      </c>
      <c r="C22" s="13">
        <f t="shared" si="25"/>
        <v>6.0410973451327434E-2</v>
      </c>
      <c r="D22" s="13">
        <f t="shared" si="16"/>
        <v>1.465427111732517E-2</v>
      </c>
      <c r="E22" s="13"/>
      <c r="F22" s="13">
        <v>-0.95865839999999991</v>
      </c>
      <c r="G22" s="13">
        <f t="shared" si="26"/>
        <v>-0.13502230985915492</v>
      </c>
      <c r="H22" s="13">
        <f t="shared" si="17"/>
        <v>-4.1321526644931744E-2</v>
      </c>
      <c r="I22" s="13"/>
      <c r="J22" s="13">
        <v>3.7131042000000005</v>
      </c>
      <c r="K22" s="13">
        <f t="shared" si="18"/>
        <v>0.42242368600682606</v>
      </c>
      <c r="L22" s="13">
        <f t="shared" si="19"/>
        <v>8.4868353552443543E-2</v>
      </c>
      <c r="M22" s="13"/>
      <c r="N22" s="13">
        <v>0.87137680000000006</v>
      </c>
      <c r="O22" s="13">
        <f t="shared" si="27"/>
        <v>9.5755692307692319E-2</v>
      </c>
      <c r="P22" s="13">
        <f t="shared" si="20"/>
        <v>2.5870063012054741E-2</v>
      </c>
      <c r="Q22" s="17"/>
      <c r="R22" s="13">
        <v>1.0092220000000001</v>
      </c>
      <c r="S22" s="13">
        <f t="shared" si="21"/>
        <v>0.16277774193548389</v>
      </c>
      <c r="T22" s="13">
        <f t="shared" si="22"/>
        <v>4.0118591341823932E-2</v>
      </c>
      <c r="U22" s="13"/>
      <c r="V22" s="13">
        <v>0.97650868000000002</v>
      </c>
      <c r="W22" s="13">
        <f t="shared" si="28"/>
        <v>6.1921920101458465E-2</v>
      </c>
      <c r="X22" s="13">
        <f t="shared" si="23"/>
        <v>7.0430393186905792E-3</v>
      </c>
      <c r="Z22">
        <v>-0.25849645714285713</v>
      </c>
      <c r="AA22">
        <f t="shared" si="29"/>
        <v>-3.2845801415864948E-2</v>
      </c>
      <c r="AB22">
        <f t="shared" si="30"/>
        <v>-6.7266058347690205E-3</v>
      </c>
      <c r="AH22" s="13">
        <v>6.0410973451327434E-2</v>
      </c>
      <c r="AI22" s="13">
        <v>-0.13502230985915492</v>
      </c>
      <c r="AJ22" s="13">
        <v>0.42242368600682606</v>
      </c>
      <c r="AK22" s="13">
        <v>9.5755692307692319E-2</v>
      </c>
      <c r="AL22" s="13">
        <v>0.16277774193548389</v>
      </c>
      <c r="AM22" s="13">
        <v>6.1921920101458465E-2</v>
      </c>
      <c r="AN22">
        <v>-3.2845801415864948E-2</v>
      </c>
      <c r="AQ22">
        <f t="shared" si="24"/>
        <v>9.0774557503966902E-2</v>
      </c>
      <c r="AR22" s="13">
        <f t="shared" si="15"/>
        <v>6.6048513029112521E-2</v>
      </c>
    </row>
    <row r="23" spans="1:44" ht="15.75" x14ac:dyDescent="0.25">
      <c r="A23" s="16">
        <v>-40</v>
      </c>
      <c r="B23">
        <v>2.2090730000000001</v>
      </c>
      <c r="C23" s="13">
        <f t="shared" si="25"/>
        <v>0.19549318584070796</v>
      </c>
      <c r="D23" s="13">
        <f t="shared" si="16"/>
        <v>4.7422015955553502E-2</v>
      </c>
      <c r="E23" s="13"/>
      <c r="F23" s="13">
        <v>1.1403691199999999</v>
      </c>
      <c r="G23" s="13">
        <f t="shared" si="26"/>
        <v>0.16061536901408449</v>
      </c>
      <c r="H23" s="13">
        <f t="shared" si="17"/>
        <v>4.9153893584135244E-2</v>
      </c>
      <c r="I23" s="13"/>
      <c r="J23" s="13">
        <v>1.1871795000000001</v>
      </c>
      <c r="K23" s="13">
        <f t="shared" si="18"/>
        <v>0.13506023890784985</v>
      </c>
      <c r="L23" s="13">
        <f t="shared" si="19"/>
        <v>2.7134700269443864E-2</v>
      </c>
      <c r="M23" s="13"/>
      <c r="N23" s="13">
        <v>0.59568080000000001</v>
      </c>
      <c r="O23" s="13">
        <f t="shared" si="27"/>
        <v>6.5459428571428571E-2</v>
      </c>
      <c r="P23" s="13">
        <f t="shared" si="20"/>
        <v>1.7685001288846772E-2</v>
      </c>
      <c r="Q23" s="17"/>
      <c r="R23" s="13">
        <v>1.484577</v>
      </c>
      <c r="S23" s="13">
        <f t="shared" si="21"/>
        <v>0.23944790322580645</v>
      </c>
      <c r="T23" s="13">
        <f t="shared" si="22"/>
        <v>5.9014902547180843E-2</v>
      </c>
      <c r="U23" s="13"/>
      <c r="V23" s="13">
        <v>4.6315317599999997</v>
      </c>
      <c r="W23" s="13">
        <f t="shared" si="28"/>
        <v>0.29369256563094481</v>
      </c>
      <c r="X23" s="13">
        <f t="shared" si="23"/>
        <v>3.3404782732135242E-2</v>
      </c>
      <c r="Z23">
        <v>1.317144857142857</v>
      </c>
      <c r="AA23">
        <f t="shared" si="29"/>
        <v>0.16736275186059174</v>
      </c>
      <c r="AB23">
        <f t="shared" si="30"/>
        <v>3.4274799659620672E-2</v>
      </c>
      <c r="AH23" s="13">
        <v>0.19549318584070796</v>
      </c>
      <c r="AI23" s="13">
        <v>0.16061536901408449</v>
      </c>
      <c r="AJ23" s="13">
        <v>0.13506023890784985</v>
      </c>
      <c r="AK23" s="13">
        <v>6.5459428571428571E-2</v>
      </c>
      <c r="AL23" s="13">
        <v>0.23944790322580645</v>
      </c>
      <c r="AM23" s="13">
        <v>0.29369256563094481</v>
      </c>
      <c r="AN23">
        <v>0.16736275186059174</v>
      </c>
      <c r="AQ23">
        <f t="shared" si="24"/>
        <v>0.17959020615020199</v>
      </c>
      <c r="AR23" s="13">
        <f t="shared" si="15"/>
        <v>2.7763244182856826E-2</v>
      </c>
    </row>
    <row r="24" spans="1:44" ht="15.75" x14ac:dyDescent="0.25">
      <c r="A24" s="16">
        <v>-30</v>
      </c>
      <c r="B24">
        <v>3.7202389999999999</v>
      </c>
      <c r="C24" s="13">
        <f t="shared" si="25"/>
        <v>0.32922469026548667</v>
      </c>
      <c r="D24" s="13">
        <f t="shared" si="16"/>
        <v>7.9862111037739533E-2</v>
      </c>
      <c r="E24" s="13"/>
      <c r="F24" s="13">
        <v>1.04136768</v>
      </c>
      <c r="G24" s="13">
        <f t="shared" si="26"/>
        <v>0.14667150422535213</v>
      </c>
      <c r="H24" s="13">
        <f t="shared" si="17"/>
        <v>4.4886585603684026E-2</v>
      </c>
      <c r="I24" s="13"/>
      <c r="J24" s="13">
        <v>0.9609080000000001</v>
      </c>
      <c r="K24" s="13">
        <f t="shared" si="18"/>
        <v>0.10931831626848694</v>
      </c>
      <c r="L24" s="13">
        <f t="shared" si="19"/>
        <v>2.1962938684934135E-2</v>
      </c>
      <c r="M24" s="13"/>
      <c r="N24" s="13">
        <v>0.49160320000000007</v>
      </c>
      <c r="O24" s="13">
        <f t="shared" si="27"/>
        <v>5.4022329670329682E-2</v>
      </c>
      <c r="P24" s="13">
        <f t="shared" si="20"/>
        <v>1.4595070422953365E-2</v>
      </c>
      <c r="Q24" s="17"/>
      <c r="R24" s="13">
        <v>0.89143399999999995</v>
      </c>
      <c r="S24" s="13">
        <f t="shared" si="21"/>
        <v>0.14377967741935482</v>
      </c>
      <c r="T24" s="13">
        <f t="shared" si="22"/>
        <v>3.5436282952816596E-2</v>
      </c>
      <c r="U24" s="13"/>
      <c r="V24" s="13">
        <v>8.4327970800000003</v>
      </c>
      <c r="W24" s="13">
        <f t="shared" si="28"/>
        <v>0.53473665694356376</v>
      </c>
      <c r="X24" s="13">
        <f t="shared" si="23"/>
        <v>6.0821293878288017E-2</v>
      </c>
      <c r="Z24">
        <v>2.2349147142857144</v>
      </c>
      <c r="AA24">
        <f t="shared" si="29"/>
        <v>0.28397899800326737</v>
      </c>
      <c r="AB24">
        <f t="shared" si="30"/>
        <v>5.8157046032616511E-2</v>
      </c>
      <c r="AH24" s="13">
        <v>0.32922469026548667</v>
      </c>
      <c r="AI24" s="13">
        <v>0.14667150422535213</v>
      </c>
      <c r="AJ24" s="13">
        <v>0.10931831626848694</v>
      </c>
      <c r="AK24" s="13">
        <v>5.4022329670329682E-2</v>
      </c>
      <c r="AL24" s="13">
        <v>0.14377967741935482</v>
      </c>
      <c r="AM24" s="13">
        <v>0.53473665694356376</v>
      </c>
      <c r="AN24">
        <v>0.28397899800326737</v>
      </c>
      <c r="AQ24">
        <f t="shared" si="24"/>
        <v>0.22881888182797733</v>
      </c>
      <c r="AR24" s="13">
        <f t="shared" si="15"/>
        <v>6.2777712086985529E-2</v>
      </c>
    </row>
    <row r="25" spans="1:44" ht="15.75" x14ac:dyDescent="0.25">
      <c r="A25" s="16">
        <v>-20</v>
      </c>
      <c r="B25">
        <v>5.3227779999999996</v>
      </c>
      <c r="C25" s="13">
        <f t="shared" si="25"/>
        <v>0.47104230088495569</v>
      </c>
      <c r="D25" s="13">
        <f t="shared" si="16"/>
        <v>0.11426370393548295</v>
      </c>
      <c r="E25" s="13"/>
      <c r="F25" s="13">
        <v>3.0787948799999998</v>
      </c>
      <c r="G25" s="13">
        <f t="shared" si="26"/>
        <v>0.43363308169014086</v>
      </c>
      <c r="H25" s="13">
        <f t="shared" si="17"/>
        <v>0.13270681680586061</v>
      </c>
      <c r="I25" s="13"/>
      <c r="J25" s="13">
        <v>3.5040057</v>
      </c>
      <c r="K25" s="13">
        <f t="shared" si="18"/>
        <v>0.39863546075085327</v>
      </c>
      <c r="L25" s="13">
        <f t="shared" si="19"/>
        <v>8.0089105659188711E-2</v>
      </c>
      <c r="M25" s="13"/>
      <c r="N25" s="13">
        <v>2.9966952</v>
      </c>
      <c r="O25" s="13">
        <f t="shared" si="27"/>
        <v>0.32930716483516487</v>
      </c>
      <c r="P25" s="13">
        <f t="shared" si="20"/>
        <v>8.8968048784316939E-2</v>
      </c>
      <c r="Q25" s="17"/>
      <c r="R25" s="13">
        <v>1.8149930000000001</v>
      </c>
      <c r="S25" s="13">
        <f t="shared" si="21"/>
        <v>0.29274080645161293</v>
      </c>
      <c r="T25" s="13">
        <f t="shared" si="22"/>
        <v>7.2149598854633623E-2</v>
      </c>
      <c r="U25" s="13"/>
      <c r="V25" s="13">
        <v>17.383050959999998</v>
      </c>
      <c r="W25" s="13">
        <f t="shared" si="28"/>
        <v>1.1022860469245401</v>
      </c>
      <c r="X25" s="13">
        <f t="shared" si="23"/>
        <v>0.12537472927540388</v>
      </c>
      <c r="Z25">
        <v>5.0268207142857104</v>
      </c>
      <c r="AA25">
        <f t="shared" si="29"/>
        <v>0.63873198402613851</v>
      </c>
      <c r="AB25">
        <f t="shared" si="30"/>
        <v>0.1308081430623444</v>
      </c>
      <c r="AH25" s="13">
        <v>0.47104230088495569</v>
      </c>
      <c r="AI25" s="13">
        <v>0.43363308169014086</v>
      </c>
      <c r="AJ25" s="13">
        <v>0.39863546075085327</v>
      </c>
      <c r="AK25" s="13">
        <v>0.32930716483516487</v>
      </c>
      <c r="AL25" s="13">
        <v>0.29274080645161293</v>
      </c>
      <c r="AM25" s="13">
        <v>1.1022860469245401</v>
      </c>
      <c r="AN25">
        <v>0.63873198402613851</v>
      </c>
      <c r="AQ25">
        <f t="shared" si="24"/>
        <v>0.52376812079477231</v>
      </c>
      <c r="AR25" s="13">
        <f t="shared" si="15"/>
        <v>0.10529447188911586</v>
      </c>
    </row>
    <row r="26" spans="1:44" ht="15.75" x14ac:dyDescent="0.25">
      <c r="A26" s="16">
        <v>-10</v>
      </c>
      <c r="B26">
        <v>12.723291</v>
      </c>
      <c r="C26" s="13">
        <f t="shared" si="25"/>
        <v>1.1259549557522124</v>
      </c>
      <c r="D26" s="13">
        <f t="shared" si="16"/>
        <v>0.27313000014447247</v>
      </c>
      <c r="E26" s="13"/>
      <c r="F26" s="13">
        <v>9.0511228799999994</v>
      </c>
      <c r="G26" s="13">
        <f t="shared" si="26"/>
        <v>1.2748060394366196</v>
      </c>
      <c r="H26" s="13">
        <f t="shared" si="17"/>
        <v>0.39013502124685012</v>
      </c>
      <c r="I26" s="13"/>
      <c r="J26" s="13">
        <v>5.8354309000000004</v>
      </c>
      <c r="K26" s="13">
        <f t="shared" si="18"/>
        <v>0.66387154721274189</v>
      </c>
      <c r="L26" s="13">
        <f t="shared" si="19"/>
        <v>0.13337719225656361</v>
      </c>
      <c r="M26" s="13"/>
      <c r="N26" s="13">
        <v>4.8147191999999999</v>
      </c>
      <c r="O26" s="13">
        <f t="shared" si="27"/>
        <v>0.52909002197802202</v>
      </c>
      <c r="P26" s="13">
        <f t="shared" si="20"/>
        <v>0.14294285674044774</v>
      </c>
      <c r="Q26" s="17"/>
      <c r="R26" s="13">
        <v>2.9511799999999999</v>
      </c>
      <c r="S26" s="13">
        <f t="shared" si="21"/>
        <v>0.47599677419354836</v>
      </c>
      <c r="T26" s="13">
        <f t="shared" si="22"/>
        <v>0.11731530267489605</v>
      </c>
      <c r="U26" s="13"/>
      <c r="V26" s="13">
        <v>34.999276000000002</v>
      </c>
      <c r="W26" s="13">
        <f t="shared" si="28"/>
        <v>2.2193580215599242</v>
      </c>
      <c r="X26" s="13">
        <f t="shared" si="23"/>
        <v>0.2524312195501463</v>
      </c>
      <c r="Z26">
        <v>10.443250571428599</v>
      </c>
      <c r="AA26">
        <f t="shared" si="29"/>
        <v>1.3269695770557306</v>
      </c>
      <c r="AB26">
        <f t="shared" si="30"/>
        <v>0.2717547118601491</v>
      </c>
      <c r="AH26" s="13">
        <v>1.1259549557522124</v>
      </c>
      <c r="AI26" s="13">
        <v>1.2748060394366196</v>
      </c>
      <c r="AJ26" s="13">
        <v>0.66387154721274189</v>
      </c>
      <c r="AK26" s="13">
        <v>0.52909002197802202</v>
      </c>
      <c r="AL26" s="13">
        <v>0.47599677419354836</v>
      </c>
      <c r="AM26" s="13">
        <v>2.2193580215599242</v>
      </c>
      <c r="AN26">
        <v>1.3269695770557306</v>
      </c>
      <c r="AQ26">
        <f t="shared" si="24"/>
        <v>1.0880067053126856</v>
      </c>
      <c r="AR26" s="13">
        <f t="shared" si="15"/>
        <v>0.23095184835296526</v>
      </c>
    </row>
    <row r="27" spans="1:44" ht="15.75" x14ac:dyDescent="0.25">
      <c r="A27" s="16">
        <v>0</v>
      </c>
      <c r="B27">
        <v>19.129438</v>
      </c>
      <c r="C27" s="13">
        <f t="shared" si="25"/>
        <v>1.6928706194690264</v>
      </c>
      <c r="D27" s="13">
        <f t="shared" si="16"/>
        <v>0.41065031081216935</v>
      </c>
      <c r="E27" s="13"/>
      <c r="F27" s="13">
        <v>11.906320320000001</v>
      </c>
      <c r="G27" s="13">
        <f t="shared" si="26"/>
        <v>1.6769465239436621</v>
      </c>
      <c r="H27" s="13">
        <f t="shared" si="17"/>
        <v>0.51320400712701442</v>
      </c>
      <c r="I27" s="13"/>
      <c r="J27" s="13">
        <v>15.968752800000001</v>
      </c>
      <c r="K27" s="13">
        <f t="shared" si="18"/>
        <v>1.8166954266211606</v>
      </c>
      <c r="L27" s="13">
        <f t="shared" si="19"/>
        <v>0.36498888407763308</v>
      </c>
      <c r="M27" s="13"/>
      <c r="N27" s="13">
        <v>12.9787824</v>
      </c>
      <c r="O27" s="13">
        <f t="shared" si="27"/>
        <v>1.4262398241758243</v>
      </c>
      <c r="P27" s="13">
        <f t="shared" si="20"/>
        <v>0.38532345422525255</v>
      </c>
      <c r="Q27" s="17"/>
      <c r="R27" s="13">
        <v>5.8404069999999999</v>
      </c>
      <c r="S27" s="13">
        <f t="shared" si="21"/>
        <v>0.94200112903225797</v>
      </c>
      <c r="T27" s="13">
        <f t="shared" si="22"/>
        <v>0.23216784979214469</v>
      </c>
      <c r="U27" s="13"/>
      <c r="V27" s="13">
        <v>48.405667000000001</v>
      </c>
      <c r="W27" s="13">
        <f t="shared" si="28"/>
        <v>3.0694779327837667</v>
      </c>
      <c r="X27" s="13">
        <f t="shared" si="23"/>
        <v>0.34912440914344262</v>
      </c>
      <c r="Z27">
        <v>16.9306958857143</v>
      </c>
      <c r="AA27">
        <f t="shared" si="29"/>
        <v>2.1512955382102033</v>
      </c>
      <c r="AB27">
        <f t="shared" si="30"/>
        <v>0.44057129057133232</v>
      </c>
      <c r="AH27" s="13">
        <v>1.6928706194690264</v>
      </c>
      <c r="AI27" s="13">
        <v>1.6769465239436621</v>
      </c>
      <c r="AJ27" s="13">
        <v>1.8166954266211606</v>
      </c>
      <c r="AK27" s="13">
        <v>1.4262398241758243</v>
      </c>
      <c r="AL27" s="13">
        <v>0.94200112903225797</v>
      </c>
      <c r="AM27" s="13">
        <v>3.0694779327837667</v>
      </c>
      <c r="AN27">
        <v>2.1512955382102033</v>
      </c>
      <c r="AQ27">
        <f t="shared" si="24"/>
        <v>1.8250752848908429</v>
      </c>
      <c r="AR27" s="13">
        <f t="shared" si="15"/>
        <v>0.25039671944790431</v>
      </c>
    </row>
    <row r="28" spans="1:44" ht="15.75" x14ac:dyDescent="0.25">
      <c r="A28" s="16">
        <v>10</v>
      </c>
      <c r="B28">
        <v>31.957723999999999</v>
      </c>
      <c r="C28" s="13">
        <f t="shared" si="25"/>
        <v>2.8281171681415929</v>
      </c>
      <c r="D28" s="13">
        <f t="shared" si="16"/>
        <v>0.68603423129574037</v>
      </c>
      <c r="E28" s="13"/>
      <c r="F28" s="13">
        <v>14.900250239999998</v>
      </c>
      <c r="G28" s="13">
        <f t="shared" si="26"/>
        <v>2.0986267943661971</v>
      </c>
      <c r="H28" s="13">
        <f t="shared" si="17"/>
        <v>0.64225284763405877</v>
      </c>
      <c r="I28" s="13"/>
      <c r="J28" s="13">
        <v>21.975070000000002</v>
      </c>
      <c r="K28" s="13">
        <f t="shared" si="18"/>
        <v>2.500007963594995</v>
      </c>
      <c r="L28" s="13">
        <f t="shared" si="19"/>
        <v>0.50227192926600217</v>
      </c>
      <c r="M28" s="13"/>
      <c r="N28" s="13">
        <v>19.8726488</v>
      </c>
      <c r="O28" s="13">
        <f>N28/9.1</f>
        <v>2.1838075604395604</v>
      </c>
      <c r="P28" s="13">
        <f t="shared" si="20"/>
        <v>0.5899935328464494</v>
      </c>
      <c r="Q28" s="17"/>
      <c r="R28" s="13">
        <v>9.0462830000000007</v>
      </c>
      <c r="S28" s="13">
        <f t="shared" si="21"/>
        <v>1.4590779032258065</v>
      </c>
      <c r="T28" s="13">
        <f t="shared" si="22"/>
        <v>0.35960782745470177</v>
      </c>
      <c r="U28" s="13"/>
      <c r="V28" s="13">
        <v>59.680801160000001</v>
      </c>
      <c r="W28" s="13">
        <f t="shared" si="28"/>
        <v>3.7844515637285987</v>
      </c>
      <c r="X28" s="13">
        <f t="shared" si="23"/>
        <v>0.43044597324094891</v>
      </c>
      <c r="Z28">
        <v>21.021120828571402</v>
      </c>
      <c r="AA28">
        <f t="shared" si="29"/>
        <v>2.6710445779633294</v>
      </c>
      <c r="AB28">
        <f t="shared" si="30"/>
        <v>0.54701250292458881</v>
      </c>
      <c r="AH28" s="13">
        <v>2.8281171681415929</v>
      </c>
      <c r="AI28" s="13">
        <v>2.0986267943661971</v>
      </c>
      <c r="AJ28" s="13">
        <v>2.500007963594995</v>
      </c>
      <c r="AK28" s="13">
        <v>2.1838075604395604</v>
      </c>
      <c r="AL28" s="13">
        <v>1.4590779032258065</v>
      </c>
      <c r="AM28" s="13">
        <v>3.7844515637285987</v>
      </c>
      <c r="AN28">
        <v>2.6710445779633294</v>
      </c>
      <c r="AQ28">
        <f t="shared" si="24"/>
        <v>2.5035905044942974</v>
      </c>
      <c r="AR28" s="13">
        <f t="shared" si="15"/>
        <v>0.27304454641963721</v>
      </c>
    </row>
    <row r="29" spans="1:44" ht="15.75" x14ac:dyDescent="0.25">
      <c r="A29" s="16">
        <v>20</v>
      </c>
      <c r="B29">
        <v>36.133384999999997</v>
      </c>
      <c r="C29" s="13">
        <f t="shared" si="25"/>
        <v>3.1976446902654865</v>
      </c>
      <c r="D29" s="13">
        <f t="shared" si="16"/>
        <v>0.77567285463095037</v>
      </c>
      <c r="E29" s="13"/>
      <c r="F29" s="13">
        <v>18.013606559999999</v>
      </c>
      <c r="G29" s="13">
        <f t="shared" si="26"/>
        <v>2.5371276845070425</v>
      </c>
      <c r="H29" s="13">
        <f t="shared" si="17"/>
        <v>0.77644938326348301</v>
      </c>
      <c r="I29" s="13"/>
      <c r="J29" s="13">
        <v>25.579539700000002</v>
      </c>
      <c r="K29" s="13">
        <f t="shared" si="18"/>
        <v>2.9100727758816842</v>
      </c>
      <c r="L29" s="13">
        <f t="shared" si="19"/>
        <v>0.58465728458909538</v>
      </c>
      <c r="M29" s="13"/>
      <c r="N29" s="13">
        <v>23.117242399999999</v>
      </c>
      <c r="O29" s="13">
        <f t="shared" si="27"/>
        <v>2.5403563076923077</v>
      </c>
      <c r="P29" s="13">
        <f t="shared" si="20"/>
        <v>0.68632136815318412</v>
      </c>
      <c r="Q29" s="17"/>
      <c r="R29" s="13">
        <v>12.576454</v>
      </c>
      <c r="S29" s="13">
        <f t="shared" si="21"/>
        <v>2.0284603225806452</v>
      </c>
      <c r="T29" s="13">
        <f t="shared" si="22"/>
        <v>0.49993917944242888</v>
      </c>
      <c r="U29" s="13"/>
      <c r="V29" s="13">
        <v>67.235538079999998</v>
      </c>
      <c r="W29" s="13">
        <f t="shared" si="28"/>
        <v>4.2635090729232719</v>
      </c>
      <c r="X29" s="13">
        <f t="shared" si="23"/>
        <v>0.48493428477333933</v>
      </c>
      <c r="Z29">
        <v>26.4003133428571</v>
      </c>
      <c r="AA29">
        <f t="shared" si="29"/>
        <v>3.3545506153566835</v>
      </c>
      <c r="AB29">
        <f t="shared" si="30"/>
        <v>0.68699007999808503</v>
      </c>
      <c r="AH29" s="13">
        <v>3.1976446902654865</v>
      </c>
      <c r="AI29" s="13">
        <v>2.5371276845070425</v>
      </c>
      <c r="AJ29" s="13">
        <v>2.9100727758816842</v>
      </c>
      <c r="AK29" s="13">
        <v>2.5403563076923077</v>
      </c>
      <c r="AL29" s="13">
        <v>2.0284603225806452</v>
      </c>
      <c r="AM29" s="13">
        <v>4.2635090729232719</v>
      </c>
      <c r="AN29">
        <v>3.3545506153566835</v>
      </c>
      <c r="AQ29">
        <f t="shared" si="24"/>
        <v>2.9759602098867317</v>
      </c>
      <c r="AR29" s="13">
        <f t="shared" si="15"/>
        <v>0.2731944499368415</v>
      </c>
    </row>
    <row r="30" spans="1:44" ht="15.75" x14ac:dyDescent="0.25">
      <c r="A30" s="16">
        <v>30</v>
      </c>
      <c r="B30">
        <v>40.487572</v>
      </c>
      <c r="C30" s="13">
        <f t="shared" si="25"/>
        <v>3.5829709734513271</v>
      </c>
      <c r="D30" s="13">
        <f t="shared" si="16"/>
        <v>0.86914388315172064</v>
      </c>
      <c r="E30" s="13"/>
      <c r="F30" s="13">
        <v>21.563746559999998</v>
      </c>
      <c r="G30" s="13">
        <f t="shared" si="26"/>
        <v>3.0371474028169012</v>
      </c>
      <c r="H30" s="13">
        <f t="shared" si="17"/>
        <v>0.92947282164699663</v>
      </c>
      <c r="I30" s="13"/>
      <c r="J30" s="13">
        <v>34.621433600000003</v>
      </c>
      <c r="K30" s="13">
        <f t="shared" si="18"/>
        <v>3.9387296473265083</v>
      </c>
      <c r="L30" s="13">
        <f t="shared" si="19"/>
        <v>0.79132281481819133</v>
      </c>
      <c r="M30" s="13"/>
      <c r="N30" s="13">
        <v>24.012143200000001</v>
      </c>
      <c r="O30" s="13">
        <f t="shared" si="27"/>
        <v>2.6386970549450552</v>
      </c>
      <c r="P30" s="13">
        <f t="shared" si="20"/>
        <v>0.71288982864643835</v>
      </c>
      <c r="Q30" s="17"/>
      <c r="R30" s="13">
        <v>17.582025999999999</v>
      </c>
      <c r="S30" s="13">
        <f t="shared" si="21"/>
        <v>2.8358106451612901</v>
      </c>
      <c r="T30" s="13">
        <f t="shared" si="22"/>
        <v>0.69892066963990396</v>
      </c>
      <c r="U30" s="13"/>
      <c r="V30" s="13">
        <v>84.12155752000001</v>
      </c>
      <c r="W30" s="13">
        <f t="shared" si="28"/>
        <v>5.3342775852885236</v>
      </c>
      <c r="X30" s="13">
        <f t="shared" si="23"/>
        <v>0.60672418924412563</v>
      </c>
      <c r="Z30">
        <v>30.651275857142899</v>
      </c>
      <c r="AA30">
        <f t="shared" si="29"/>
        <v>3.894698330005451</v>
      </c>
      <c r="AB30">
        <f t="shared" si="30"/>
        <v>0.79760880788330546</v>
      </c>
      <c r="AH30" s="13">
        <v>3.5829709734513271</v>
      </c>
      <c r="AI30" s="13">
        <v>3.0371474028169012</v>
      </c>
      <c r="AJ30" s="13">
        <v>3.9387296473265083</v>
      </c>
      <c r="AK30" s="13">
        <v>2.6386970549450552</v>
      </c>
      <c r="AL30" s="13">
        <v>2.8358106451612901</v>
      </c>
      <c r="AM30" s="13">
        <v>5.3342775852885236</v>
      </c>
      <c r="AN30">
        <v>3.894698330005451</v>
      </c>
      <c r="AQ30">
        <f t="shared" si="24"/>
        <v>3.6089045198564373</v>
      </c>
      <c r="AR30" s="13">
        <f t="shared" si="15"/>
        <v>0.34620150839139535</v>
      </c>
    </row>
    <row r="31" spans="1:44" ht="15.75" x14ac:dyDescent="0.25">
      <c r="A31" s="16">
        <v>40</v>
      </c>
      <c r="B31">
        <v>44.13279</v>
      </c>
      <c r="C31" s="13">
        <f t="shared" si="25"/>
        <v>3.9055566371681412</v>
      </c>
      <c r="D31" s="13">
        <f t="shared" si="16"/>
        <v>0.94739552361696144</v>
      </c>
      <c r="E31" s="13"/>
      <c r="F31" s="13">
        <v>22.464457919999997</v>
      </c>
      <c r="G31" s="13">
        <f t="shared" si="26"/>
        <v>3.1640081577464785</v>
      </c>
      <c r="H31" s="13">
        <f t="shared" si="17"/>
        <v>0.96829662839779829</v>
      </c>
      <c r="I31" s="13"/>
      <c r="J31" s="13">
        <v>37.658722400000002</v>
      </c>
      <c r="K31" s="13">
        <f t="shared" si="18"/>
        <v>4.284268759954494</v>
      </c>
      <c r="L31" s="13">
        <f t="shared" si="19"/>
        <v>0.86074443237454112</v>
      </c>
      <c r="M31" s="13"/>
      <c r="N31" s="13">
        <v>28.201843200000003</v>
      </c>
      <c r="O31" s="13">
        <f t="shared" si="27"/>
        <v>3.0991036483516488</v>
      </c>
      <c r="P31" s="13">
        <f t="shared" si="20"/>
        <v>0.83727666451538241</v>
      </c>
      <c r="Q31" s="17"/>
      <c r="R31" s="13">
        <v>20.543147999999999</v>
      </c>
      <c r="S31" s="13">
        <f t="shared" si="21"/>
        <v>3.3134109677419352</v>
      </c>
      <c r="T31" s="13">
        <f t="shared" si="22"/>
        <v>0.81663118668301671</v>
      </c>
      <c r="U31" s="13"/>
      <c r="V31" s="13">
        <v>106.43162816000002</v>
      </c>
      <c r="W31" s="13">
        <f t="shared" si="28"/>
        <v>6.7489935421686758</v>
      </c>
      <c r="X31" s="13">
        <f t="shared" si="23"/>
        <v>0.76763489893723791</v>
      </c>
      <c r="Z31">
        <v>36.266911999999998</v>
      </c>
      <c r="AA31">
        <f t="shared" si="29"/>
        <v>4.6082480304955524</v>
      </c>
      <c r="AB31">
        <f t="shared" si="30"/>
        <v>0.94373913114575003</v>
      </c>
      <c r="AH31" s="13">
        <v>3.9055566371681412</v>
      </c>
      <c r="AI31" s="13">
        <v>3.1640081577464785</v>
      </c>
      <c r="AJ31" s="13">
        <v>4.284268759954494</v>
      </c>
      <c r="AK31" s="13">
        <v>3.0991036483516488</v>
      </c>
      <c r="AL31" s="13">
        <v>3.3134109677419352</v>
      </c>
      <c r="AM31" s="13">
        <v>6.7489935421686758</v>
      </c>
      <c r="AN31">
        <v>4.6082480304955524</v>
      </c>
      <c r="AQ31">
        <f t="shared" si="24"/>
        <v>4.1605128205181323</v>
      </c>
      <c r="AR31" s="13">
        <f t="shared" si="15"/>
        <v>0.48349447170833387</v>
      </c>
    </row>
    <row r="32" spans="1:44" ht="15.75" x14ac:dyDescent="0.25">
      <c r="A32" s="16">
        <v>50</v>
      </c>
      <c r="B32">
        <v>41.527892999999999</v>
      </c>
      <c r="C32" s="13">
        <f t="shared" si="25"/>
        <v>3.6750347787610615</v>
      </c>
      <c r="D32" s="13">
        <f t="shared" si="16"/>
        <v>0.89147638147155772</v>
      </c>
      <c r="E32" s="13"/>
      <c r="F32" s="13">
        <v>22.86202608</v>
      </c>
      <c r="G32" s="13">
        <f t="shared" si="26"/>
        <v>3.2200036732394368</v>
      </c>
      <c r="H32" s="13">
        <f t="shared" si="17"/>
        <v>0.98543320521871447</v>
      </c>
      <c r="I32" s="13"/>
      <c r="J32" s="13">
        <v>42.906357000000007</v>
      </c>
      <c r="K32" s="13">
        <f t="shared" si="18"/>
        <v>4.8812692832764517</v>
      </c>
      <c r="L32" s="13">
        <f t="shared" si="19"/>
        <v>0.98068669215460236</v>
      </c>
      <c r="M32" s="13"/>
      <c r="N32" s="13">
        <v>32.566476799999997</v>
      </c>
      <c r="O32" s="13">
        <f t="shared" si="27"/>
        <v>3.5787337142857139</v>
      </c>
      <c r="P32" s="13">
        <f t="shared" si="20"/>
        <v>0.96685705529068322</v>
      </c>
      <c r="Q32" s="17"/>
      <c r="R32" s="13">
        <v>21.374542000000002</v>
      </c>
      <c r="S32" s="13">
        <f t="shared" si="21"/>
        <v>3.4475067741935486</v>
      </c>
      <c r="T32" s="13">
        <f t="shared" si="22"/>
        <v>0.84968075965114909</v>
      </c>
      <c r="U32" s="13"/>
      <c r="V32" s="13">
        <v>123.76299364000002</v>
      </c>
      <c r="W32" s="13">
        <f t="shared" si="28"/>
        <v>7.8480021331642371</v>
      </c>
      <c r="X32" s="13">
        <f t="shared" si="23"/>
        <v>0.89263684825143819</v>
      </c>
      <c r="Z32">
        <v>36.729911085714299</v>
      </c>
      <c r="AA32">
        <f t="shared" si="29"/>
        <v>4.6670789181339645</v>
      </c>
      <c r="AB32">
        <f t="shared" si="30"/>
        <v>0.95578731310492238</v>
      </c>
      <c r="AH32" s="13">
        <v>3.6750347787610615</v>
      </c>
      <c r="AI32" s="13">
        <v>3.2200036732394368</v>
      </c>
      <c r="AJ32" s="13">
        <v>4.8812692832764517</v>
      </c>
      <c r="AK32" s="13">
        <v>3.5787337142857139</v>
      </c>
      <c r="AL32" s="13">
        <v>3.4475067741935486</v>
      </c>
      <c r="AM32" s="13">
        <v>7.8480021331642371</v>
      </c>
      <c r="AN32">
        <v>4.6670789181339645</v>
      </c>
      <c r="AQ32">
        <f t="shared" si="24"/>
        <v>4.4739470392934875</v>
      </c>
      <c r="AR32" s="13">
        <f t="shared" si="15"/>
        <v>0.61048537266382974</v>
      </c>
    </row>
    <row r="33" spans="1:46" ht="15.75" x14ac:dyDescent="0.25">
      <c r="A33" s="16">
        <v>60</v>
      </c>
      <c r="B33">
        <v>46.583278999999997</v>
      </c>
      <c r="C33" s="13">
        <f t="shared" si="25"/>
        <v>4.1224140707964594</v>
      </c>
      <c r="D33" s="13">
        <f t="shared" si="16"/>
        <v>1</v>
      </c>
      <c r="E33" s="13"/>
      <c r="F33" s="13">
        <v>23.19997536</v>
      </c>
      <c r="G33" s="13">
        <f t="shared" si="26"/>
        <v>3.2676021633802819</v>
      </c>
      <c r="H33" s="13">
        <f t="shared" si="17"/>
        <v>1</v>
      </c>
      <c r="I33" s="13"/>
      <c r="J33" s="13">
        <v>43.7513401</v>
      </c>
      <c r="K33" s="13">
        <f t="shared" si="18"/>
        <v>4.9773993287827079</v>
      </c>
      <c r="L33" s="13">
        <f t="shared" si="19"/>
        <v>1</v>
      </c>
      <c r="M33" s="13"/>
      <c r="N33" s="13">
        <v>33.682824799999999</v>
      </c>
      <c r="O33" s="13">
        <f t="shared" si="27"/>
        <v>3.7014093186813186</v>
      </c>
      <c r="P33" s="13">
        <f t="shared" si="20"/>
        <v>1</v>
      </c>
      <c r="Q33" s="17"/>
      <c r="R33" s="13">
        <v>25.155968000000001</v>
      </c>
      <c r="S33" s="13">
        <f t="shared" si="21"/>
        <v>4.0574141935483876</v>
      </c>
      <c r="T33" s="13">
        <f t="shared" si="22"/>
        <v>1</v>
      </c>
      <c r="U33" s="13"/>
      <c r="V33" s="13">
        <v>138.64876168000004</v>
      </c>
      <c r="W33" s="13">
        <f t="shared" si="28"/>
        <v>8.791931622067219</v>
      </c>
      <c r="X33" s="13">
        <f t="shared" si="23"/>
        <v>1</v>
      </c>
      <c r="Z33">
        <v>38.428958600000001</v>
      </c>
      <c r="AA33">
        <f t="shared" si="29"/>
        <v>4.8829680559085133</v>
      </c>
      <c r="AB33">
        <f t="shared" si="30"/>
        <v>1</v>
      </c>
      <c r="AH33" s="13">
        <v>4.1224140707964594</v>
      </c>
      <c r="AI33" s="13">
        <v>3.2676021633802819</v>
      </c>
      <c r="AJ33" s="13">
        <v>4.9773993287827079</v>
      </c>
      <c r="AK33" s="13">
        <v>3.7014093186813186</v>
      </c>
      <c r="AL33" s="13">
        <v>4.0574141935483876</v>
      </c>
      <c r="AM33" s="13">
        <v>8.791931622067219</v>
      </c>
      <c r="AN33">
        <v>4.8829680559085133</v>
      </c>
      <c r="AQ33">
        <f t="shared" si="24"/>
        <v>4.8287341075949834</v>
      </c>
      <c r="AR33" s="13">
        <f t="shared" si="15"/>
        <v>0.69921373765711448</v>
      </c>
    </row>
    <row r="34" spans="1:46" x14ac:dyDescent="0.25">
      <c r="A34" s="16"/>
      <c r="AR34" s="13"/>
    </row>
    <row r="35" spans="1:46" x14ac:dyDescent="0.25">
      <c r="A35" s="12"/>
      <c r="B35" s="15"/>
      <c r="F35" s="15"/>
      <c r="J35" s="15"/>
      <c r="N35" s="15"/>
      <c r="R35" s="15"/>
      <c r="V35" s="15"/>
      <c r="AR35" s="13"/>
    </row>
    <row r="36" spans="1:46" x14ac:dyDescent="0.25">
      <c r="A36" s="12" t="s">
        <v>22</v>
      </c>
      <c r="B36" s="13" t="s">
        <v>11</v>
      </c>
      <c r="C36" s="13" t="s">
        <v>12</v>
      </c>
      <c r="D36" s="13" t="s">
        <v>13</v>
      </c>
      <c r="E36" s="13"/>
      <c r="F36" s="13" t="s">
        <v>11</v>
      </c>
      <c r="G36" s="13" t="s">
        <v>12</v>
      </c>
      <c r="H36" s="13" t="s">
        <v>13</v>
      </c>
      <c r="I36" s="13"/>
      <c r="J36" s="13" t="s">
        <v>11</v>
      </c>
      <c r="K36" s="13" t="s">
        <v>12</v>
      </c>
      <c r="L36" s="13" t="s">
        <v>13</v>
      </c>
      <c r="M36" s="13"/>
      <c r="N36" s="13" t="s">
        <v>11</v>
      </c>
      <c r="O36" s="13" t="s">
        <v>12</v>
      </c>
      <c r="P36" s="13" t="s">
        <v>13</v>
      </c>
      <c r="Q36" s="13"/>
      <c r="R36" s="13" t="s">
        <v>11</v>
      </c>
      <c r="S36" s="13" t="s">
        <v>12</v>
      </c>
      <c r="T36" s="13" t="s">
        <v>13</v>
      </c>
      <c r="U36" s="13"/>
      <c r="V36" s="13" t="s">
        <v>11</v>
      </c>
      <c r="W36" s="13" t="s">
        <v>12</v>
      </c>
      <c r="X36" s="13" t="s">
        <v>13</v>
      </c>
      <c r="Y36" s="13"/>
      <c r="Z36" s="13" t="s">
        <v>11</v>
      </c>
      <c r="AA36" s="13" t="s">
        <v>12</v>
      </c>
      <c r="AB36" s="13" t="s">
        <v>13</v>
      </c>
      <c r="AD36" s="13" t="s">
        <v>11</v>
      </c>
      <c r="AE36" s="13" t="s">
        <v>12</v>
      </c>
      <c r="AF36" s="13" t="s">
        <v>13</v>
      </c>
      <c r="AR36" s="13"/>
    </row>
    <row r="37" spans="1:46" x14ac:dyDescent="0.25">
      <c r="A37" s="16">
        <v>-70</v>
      </c>
      <c r="B37">
        <v>6.5000000000000002E-2</v>
      </c>
      <c r="C37">
        <f>B37/11.96</f>
        <v>5.434782608695652E-3</v>
      </c>
      <c r="D37">
        <f t="shared" ref="D37:D50" si="31">C37/C$50</f>
        <v>1.9079714342039281E-3</v>
      </c>
      <c r="F37">
        <v>1.0869409999999999</v>
      </c>
      <c r="G37">
        <f t="shared" ref="G37:G50" si="32">F37/7.08</f>
        <v>0.15352274011299433</v>
      </c>
      <c r="H37">
        <f t="shared" ref="H37:H50" si="33">G37/G$50</f>
        <v>3.8342072178723957E-2</v>
      </c>
      <c r="J37">
        <v>-0.89434499999999995</v>
      </c>
      <c r="K37">
        <f>J37/15.45</f>
        <v>-5.7886407766990292E-2</v>
      </c>
      <c r="L37">
        <f t="shared" ref="L37:L50" si="34">K37/K$50</f>
        <v>-1.1095431454284288E-2</v>
      </c>
      <c r="N37">
        <v>0.183888</v>
      </c>
      <c r="O37">
        <f>N37/8.35</f>
        <v>2.202251497005988E-2</v>
      </c>
      <c r="P37">
        <f t="shared" ref="P37:P50" si="35">O37/O$50</f>
        <v>6.1591320114730104E-3</v>
      </c>
      <c r="R37">
        <v>0.865645</v>
      </c>
      <c r="S37">
        <f>R37/8.2</f>
        <v>0.10556646341463416</v>
      </c>
      <c r="T37">
        <f t="shared" ref="T37:T50" si="36">S37/S$50</f>
        <v>5.7096006402651819E-2</v>
      </c>
      <c r="V37">
        <v>-1.0182910000000001</v>
      </c>
      <c r="W37">
        <f>V37/13.57</f>
        <v>-7.5039867354458362E-2</v>
      </c>
      <c r="X37">
        <f t="shared" ref="X37:X50" si="37">W37/W$50</f>
        <v>-1.8129408121847223E-2</v>
      </c>
      <c r="Z37">
        <v>0.28817399999999999</v>
      </c>
      <c r="AA37">
        <f>Z37/14.3</f>
        <v>2.0152027972027971E-2</v>
      </c>
      <c r="AB37">
        <f t="shared" ref="AB37:AB50" si="38">AA37/AA$50</f>
        <v>4.7548393517892742E-3</v>
      </c>
      <c r="AD37">
        <v>5.7850000000000006E-2</v>
      </c>
      <c r="AE37">
        <f>AD37/8.46</f>
        <v>6.8380614657210402E-3</v>
      </c>
      <c r="AF37">
        <f>AE37/AE$50</f>
        <v>1.8470531180969905E-3</v>
      </c>
      <c r="AH37">
        <v>5.434782608695652E-3</v>
      </c>
      <c r="AI37">
        <v>0.15352274011299433</v>
      </c>
      <c r="AJ37">
        <v>-5.7886407766990292E-2</v>
      </c>
      <c r="AK37">
        <v>2.202251497005988E-2</v>
      </c>
      <c r="AL37">
        <v>0.10556646341463416</v>
      </c>
      <c r="AM37">
        <v>-7.5039867354458362E-2</v>
      </c>
      <c r="AN37">
        <v>2.0152027972027971E-2</v>
      </c>
      <c r="AO37">
        <v>6.8380614657210402E-3</v>
      </c>
      <c r="AQ37">
        <f>AVERAGE(AH37:AO37)</f>
        <v>2.2576289427835548E-2</v>
      </c>
      <c r="AR37" s="13">
        <f>(STDEV(AH37:AO37))/(SQRT(8))</f>
        <v>2.6920918716872563E-2</v>
      </c>
    </row>
    <row r="38" spans="1:46" x14ac:dyDescent="0.25">
      <c r="A38" s="16">
        <v>-60</v>
      </c>
      <c r="B38">
        <v>-2.9617249999999999</v>
      </c>
      <c r="C38">
        <f t="shared" ref="C38:C50" si="39">B38/11.96</f>
        <v>-0.24763586956521738</v>
      </c>
      <c r="D38">
        <f t="shared" si="31"/>
        <v>-8.6936718399501983E-2</v>
      </c>
      <c r="F38">
        <v>1.544638</v>
      </c>
      <c r="G38">
        <f t="shared" si="32"/>
        <v>0.21816920903954801</v>
      </c>
      <c r="H38">
        <f t="shared" si="33"/>
        <v>5.4487430031620689E-2</v>
      </c>
      <c r="J38">
        <v>-1.175565</v>
      </c>
      <c r="K38">
        <f t="shared" ref="K38:K50" si="40">J38/15.45</f>
        <v>-7.6088349514563114E-2</v>
      </c>
      <c r="L38">
        <f t="shared" si="34"/>
        <v>-1.4584305695850831E-2</v>
      </c>
      <c r="N38">
        <v>0.59554300000000004</v>
      </c>
      <c r="O38">
        <f t="shared" ref="O38:O50" si="41">N38/8.35</f>
        <v>7.1322514970059883E-2</v>
      </c>
      <c r="P38">
        <f t="shared" si="35"/>
        <v>1.9947076239388493E-2</v>
      </c>
      <c r="R38">
        <v>1.0082329999999999</v>
      </c>
      <c r="S38">
        <f t="shared" ref="S38:S50" si="42">R38/8.2</f>
        <v>0.12295524390243903</v>
      </c>
      <c r="T38">
        <f t="shared" si="36"/>
        <v>6.6500791691010572E-2</v>
      </c>
      <c r="V38">
        <v>-0.43250499999999997</v>
      </c>
      <c r="W38">
        <f t="shared" ref="W38:W50" si="43">V38/13.57</f>
        <v>-3.1872144436256446E-2</v>
      </c>
      <c r="X38">
        <f t="shared" si="37"/>
        <v>-7.7002150266864107E-3</v>
      </c>
      <c r="Z38">
        <v>0.83317799999999997</v>
      </c>
      <c r="AA38">
        <f t="shared" ref="AA38:AA50" si="44">Z38/14.3</f>
        <v>5.8264195804195798E-2</v>
      </c>
      <c r="AB38">
        <f t="shared" si="38"/>
        <v>1.3747345497668366E-2</v>
      </c>
      <c r="AD38">
        <v>-2.6359352500000002</v>
      </c>
      <c r="AE38">
        <f t="shared" ref="AE38:AE50" si="45">AD38/8.46</f>
        <v>-0.31157627068557919</v>
      </c>
      <c r="AF38">
        <f t="shared" ref="AF38:AF50" si="46">AE38/AE$50</f>
        <v>-8.4160975326089363E-2</v>
      </c>
      <c r="AH38">
        <v>-0.24763586956521738</v>
      </c>
      <c r="AI38">
        <v>0.21816920903954801</v>
      </c>
      <c r="AJ38">
        <v>-7.6088349514563114E-2</v>
      </c>
      <c r="AK38">
        <v>7.1322514970059883E-2</v>
      </c>
      <c r="AL38">
        <v>0.12295524390243903</v>
      </c>
      <c r="AM38">
        <v>-3.1872144436256446E-2</v>
      </c>
      <c r="AN38">
        <v>5.8264195804195798E-2</v>
      </c>
      <c r="AO38">
        <v>-0.31157627068557919</v>
      </c>
      <c r="AQ38">
        <f t="shared" ref="AQ38:AQ50" si="47">AVERAGE(AH38:AO38)</f>
        <v>-2.4557683810671676E-2</v>
      </c>
      <c r="AR38" s="13">
        <f t="shared" ref="AR38:AR50" si="48">(STDEV(AH38:AO38))/(SQRT(8))</f>
        <v>6.4306928868752652E-2</v>
      </c>
    </row>
    <row r="39" spans="1:46" x14ac:dyDescent="0.25">
      <c r="A39" s="16">
        <v>-50</v>
      </c>
      <c r="B39">
        <v>-1.149958</v>
      </c>
      <c r="C39">
        <f t="shared" si="39"/>
        <v>-9.6150334448160527E-2</v>
      </c>
      <c r="D39">
        <f t="shared" si="31"/>
        <v>-3.3755184838988934E-2</v>
      </c>
      <c r="F39">
        <v>0.85105699999999995</v>
      </c>
      <c r="G39">
        <f t="shared" si="32"/>
        <v>0.12020579096045197</v>
      </c>
      <c r="H39">
        <f t="shared" si="33"/>
        <v>3.0021214511374843E-2</v>
      </c>
      <c r="J39">
        <v>-1.542216</v>
      </c>
      <c r="K39">
        <f t="shared" si="40"/>
        <v>-9.9819805825242719E-2</v>
      </c>
      <c r="L39">
        <f t="shared" si="34"/>
        <v>-1.9133054823027466E-2</v>
      </c>
      <c r="N39">
        <v>0.74377099999999996</v>
      </c>
      <c r="O39">
        <f t="shared" si="41"/>
        <v>8.9074371257485033E-2</v>
      </c>
      <c r="P39">
        <f t="shared" si="35"/>
        <v>2.4911814666021125E-2</v>
      </c>
      <c r="R39">
        <v>1.474324</v>
      </c>
      <c r="S39">
        <f t="shared" si="42"/>
        <v>0.17979560975609757</v>
      </c>
      <c r="T39">
        <f t="shared" si="36"/>
        <v>9.724311067883859E-2</v>
      </c>
      <c r="V39">
        <v>0.13667199999999999</v>
      </c>
      <c r="W39">
        <f t="shared" si="43"/>
        <v>1.0071628592483417E-2</v>
      </c>
      <c r="X39">
        <f t="shared" si="37"/>
        <v>2.4332754260119193E-3</v>
      </c>
      <c r="Z39">
        <v>0.59132099999999999</v>
      </c>
      <c r="AA39">
        <f t="shared" si="44"/>
        <v>4.1351118881118878E-2</v>
      </c>
      <c r="AB39">
        <f t="shared" si="38"/>
        <v>9.7567315591947402E-3</v>
      </c>
      <c r="AD39">
        <v>-1.0234626200000001</v>
      </c>
      <c r="AE39">
        <f t="shared" si="45"/>
        <v>-0.12097666903073286</v>
      </c>
      <c r="AF39">
        <f t="shared" si="46"/>
        <v>-3.2677438608931984E-2</v>
      </c>
      <c r="AH39">
        <v>-9.6150334448160527E-2</v>
      </c>
      <c r="AI39">
        <v>0.12020579096045197</v>
      </c>
      <c r="AJ39">
        <v>-9.9819805825242719E-2</v>
      </c>
      <c r="AK39">
        <v>8.9074371257485033E-2</v>
      </c>
      <c r="AL39">
        <v>0.17979560975609757</v>
      </c>
      <c r="AM39">
        <v>1.0071628592483417E-2</v>
      </c>
      <c r="AN39">
        <v>4.1351118881118878E-2</v>
      </c>
      <c r="AO39">
        <v>-0.12097666903073286</v>
      </c>
      <c r="AQ39">
        <f t="shared" si="47"/>
        <v>1.5443963767937599E-2</v>
      </c>
      <c r="AR39" s="13">
        <f t="shared" si="48"/>
        <v>3.9744181196404452E-2</v>
      </c>
    </row>
    <row r="40" spans="1:46" x14ac:dyDescent="0.25">
      <c r="A40" s="16">
        <v>-40</v>
      </c>
      <c r="B40">
        <v>-1.3892100000000001</v>
      </c>
      <c r="C40">
        <f t="shared" si="39"/>
        <v>-0.11615468227424749</v>
      </c>
      <c r="D40">
        <f t="shared" si="31"/>
        <v>-4.0778046094006759E-2</v>
      </c>
      <c r="F40">
        <v>-0.47725000000000001</v>
      </c>
      <c r="G40">
        <f t="shared" si="32"/>
        <v>-6.7408192090395475E-2</v>
      </c>
      <c r="H40">
        <f t="shared" si="33"/>
        <v>-1.6835094036655174E-2</v>
      </c>
      <c r="J40">
        <v>1.231139</v>
      </c>
      <c r="K40">
        <f t="shared" si="40"/>
        <v>7.9685372168284793E-2</v>
      </c>
      <c r="L40">
        <f t="shared" si="34"/>
        <v>1.52737683837849E-2</v>
      </c>
      <c r="N40">
        <v>0.56689299999999998</v>
      </c>
      <c r="O40">
        <f t="shared" si="41"/>
        <v>6.7891377245508977E-2</v>
      </c>
      <c r="P40">
        <f t="shared" si="35"/>
        <v>1.8987475111915782E-2</v>
      </c>
      <c r="R40">
        <v>1.6701619999999999</v>
      </c>
      <c r="S40">
        <f t="shared" si="42"/>
        <v>0.20367829268292684</v>
      </c>
      <c r="T40">
        <f t="shared" si="36"/>
        <v>0.11016014676393412</v>
      </c>
      <c r="V40">
        <v>1.2812539999999999</v>
      </c>
      <c r="W40">
        <f t="shared" si="43"/>
        <v>9.4418128224023568E-2</v>
      </c>
      <c r="X40">
        <f t="shared" si="37"/>
        <v>2.2811138145922175E-2</v>
      </c>
      <c r="Z40">
        <v>-0.96984999999999999</v>
      </c>
      <c r="AA40">
        <f t="shared" si="44"/>
        <v>-6.7821678321678319E-2</v>
      </c>
      <c r="AB40">
        <f t="shared" si="38"/>
        <v>-1.6002418487902542E-2</v>
      </c>
      <c r="AD40">
        <v>-1.2363969000000001</v>
      </c>
      <c r="AE40">
        <f t="shared" si="45"/>
        <v>-0.14614620567375886</v>
      </c>
      <c r="AF40">
        <f t="shared" si="46"/>
        <v>-3.9476071726023382E-2</v>
      </c>
      <c r="AH40">
        <v>-0.11615468227424749</v>
      </c>
      <c r="AI40">
        <v>-6.7408192090395475E-2</v>
      </c>
      <c r="AJ40">
        <v>7.9685372168284793E-2</v>
      </c>
      <c r="AK40">
        <v>6.7891377245508977E-2</v>
      </c>
      <c r="AL40">
        <v>0.20367829268292684</v>
      </c>
      <c r="AM40">
        <v>9.4418128224023568E-2</v>
      </c>
      <c r="AN40">
        <v>-6.7821678321678319E-2</v>
      </c>
      <c r="AO40">
        <v>-0.14614620567375886</v>
      </c>
      <c r="AQ40">
        <f t="shared" si="47"/>
        <v>6.0178014950830021E-3</v>
      </c>
      <c r="AR40" s="13">
        <f t="shared" si="48"/>
        <v>4.3314296565318711E-2</v>
      </c>
    </row>
    <row r="41" spans="1:46" x14ac:dyDescent="0.25">
      <c r="A41" s="16">
        <v>-30</v>
      </c>
      <c r="B41">
        <v>3.449147</v>
      </c>
      <c r="C41">
        <f t="shared" si="39"/>
        <v>0.28839021739130433</v>
      </c>
      <c r="D41">
        <f t="shared" si="31"/>
        <v>0.1012442145903104</v>
      </c>
      <c r="F41">
        <v>1.2244679999999999</v>
      </c>
      <c r="G41">
        <f t="shared" si="32"/>
        <v>0.17294745762711863</v>
      </c>
      <c r="H41">
        <f t="shared" si="33"/>
        <v>4.3193366002881275E-2</v>
      </c>
      <c r="J41">
        <v>2.8677269999999999</v>
      </c>
      <c r="K41">
        <f t="shared" si="40"/>
        <v>0.18561339805825244</v>
      </c>
      <c r="L41">
        <f t="shared" si="34"/>
        <v>3.5577622011751978E-2</v>
      </c>
      <c r="N41">
        <v>1.275649</v>
      </c>
      <c r="O41">
        <f t="shared" si="41"/>
        <v>0.15277233532934134</v>
      </c>
      <c r="P41">
        <f t="shared" si="35"/>
        <v>4.2726499778688851E-2</v>
      </c>
      <c r="R41">
        <v>1.8403959999999999</v>
      </c>
      <c r="S41">
        <f t="shared" si="42"/>
        <v>0.22443853658536586</v>
      </c>
      <c r="T41">
        <f t="shared" si="36"/>
        <v>0.12138840032509261</v>
      </c>
      <c r="V41">
        <v>6.9135109999999997</v>
      </c>
      <c r="W41">
        <f t="shared" si="43"/>
        <v>0.50947022844509948</v>
      </c>
      <c r="X41">
        <f t="shared" si="37"/>
        <v>0.12308648753046046</v>
      </c>
      <c r="Z41">
        <v>2.1092420000000001</v>
      </c>
      <c r="AA41">
        <f t="shared" si="44"/>
        <v>0.14749944055944056</v>
      </c>
      <c r="AB41">
        <f t="shared" si="38"/>
        <v>3.480226135614841E-2</v>
      </c>
      <c r="AD41">
        <v>3.0697408300000002</v>
      </c>
      <c r="AE41">
        <f t="shared" si="45"/>
        <v>0.36285352600472814</v>
      </c>
      <c r="AF41">
        <f t="shared" si="46"/>
        <v>9.801165724807509E-2</v>
      </c>
      <c r="AH41">
        <v>0.28839021739130433</v>
      </c>
      <c r="AI41">
        <v>0.17294745762711863</v>
      </c>
      <c r="AJ41">
        <v>0.18561339805825244</v>
      </c>
      <c r="AK41">
        <v>0.15277233532934134</v>
      </c>
      <c r="AL41">
        <v>0.22443853658536586</v>
      </c>
      <c r="AM41">
        <v>0.50947022844509948</v>
      </c>
      <c r="AN41">
        <v>0.14749944055944056</v>
      </c>
      <c r="AO41">
        <v>0.36285352600472814</v>
      </c>
      <c r="AQ41">
        <f t="shared" si="47"/>
        <v>0.25549814250008135</v>
      </c>
      <c r="AR41" s="13">
        <f t="shared" si="48"/>
        <v>4.4719041700727567E-2</v>
      </c>
    </row>
    <row r="42" spans="1:46" x14ac:dyDescent="0.25">
      <c r="A42" s="16">
        <v>-20</v>
      </c>
      <c r="B42">
        <v>4.7165520000000001</v>
      </c>
      <c r="C42">
        <f t="shared" si="39"/>
        <v>0.39436053511705682</v>
      </c>
      <c r="D42">
        <f t="shared" si="31"/>
        <v>0.13844686898365238</v>
      </c>
      <c r="F42">
        <v>3.021636</v>
      </c>
      <c r="G42">
        <f t="shared" si="32"/>
        <v>0.42678474576271186</v>
      </c>
      <c r="H42">
        <f t="shared" si="33"/>
        <v>0.10658884484974876</v>
      </c>
      <c r="J42">
        <v>9.2166589999999999</v>
      </c>
      <c r="K42">
        <f t="shared" si="40"/>
        <v>0.59654750809061496</v>
      </c>
      <c r="L42">
        <f t="shared" si="34"/>
        <v>0.1143438026399347</v>
      </c>
      <c r="N42">
        <v>1.6598520000000001</v>
      </c>
      <c r="O42">
        <f t="shared" si="41"/>
        <v>0.19878467065868266</v>
      </c>
      <c r="P42">
        <f t="shared" si="35"/>
        <v>5.5594968608650382E-2</v>
      </c>
      <c r="R42">
        <v>3.048298</v>
      </c>
      <c r="S42">
        <f t="shared" si="42"/>
        <v>0.37174365853658542</v>
      </c>
      <c r="T42">
        <f t="shared" si="36"/>
        <v>0.20105891228527947</v>
      </c>
      <c r="V42">
        <v>17.314747000000001</v>
      </c>
      <c r="W42">
        <f t="shared" si="43"/>
        <v>1.2759577745025792</v>
      </c>
      <c r="X42">
        <f t="shared" si="37"/>
        <v>0.30826759235771484</v>
      </c>
      <c r="Z42">
        <v>7.3358109999999996</v>
      </c>
      <c r="AA42">
        <f t="shared" si="44"/>
        <v>0.51299377622377618</v>
      </c>
      <c r="AB42">
        <f t="shared" si="38"/>
        <v>0.12104007585725508</v>
      </c>
      <c r="AD42">
        <v>4.1977312800000002</v>
      </c>
      <c r="AE42">
        <f t="shared" si="45"/>
        <v>0.49618573049645387</v>
      </c>
      <c r="AF42">
        <f t="shared" si="46"/>
        <v>0.1340264935117938</v>
      </c>
      <c r="AH42">
        <v>0.39436053511705682</v>
      </c>
      <c r="AI42">
        <v>0.42678474576271186</v>
      </c>
      <c r="AJ42">
        <v>0.59654750809061496</v>
      </c>
      <c r="AK42">
        <v>0.19878467065868266</v>
      </c>
      <c r="AL42">
        <v>0.37174365853658542</v>
      </c>
      <c r="AM42">
        <v>1.2759577745025792</v>
      </c>
      <c r="AN42">
        <v>0.51299377622377618</v>
      </c>
      <c r="AO42">
        <v>0.49618573049645387</v>
      </c>
      <c r="AQ42">
        <f t="shared" si="47"/>
        <v>0.53416979992355762</v>
      </c>
      <c r="AR42" s="13">
        <f t="shared" si="48"/>
        <v>0.11385887316706542</v>
      </c>
    </row>
    <row r="43" spans="1:46" x14ac:dyDescent="0.25">
      <c r="A43" s="16">
        <v>-10</v>
      </c>
      <c r="B43">
        <v>12.987216</v>
      </c>
      <c r="C43">
        <f t="shared" si="39"/>
        <v>1.0858876254180601</v>
      </c>
      <c r="D43">
        <f t="shared" si="31"/>
        <v>0.3812190328897877</v>
      </c>
      <c r="F43">
        <v>7.2861029999999998</v>
      </c>
      <c r="G43">
        <f t="shared" si="32"/>
        <v>1.029110593220339</v>
      </c>
      <c r="H43">
        <f t="shared" si="33"/>
        <v>0.25701881438607732</v>
      </c>
      <c r="J43">
        <v>18.972069000000001</v>
      </c>
      <c r="K43">
        <f t="shared" si="40"/>
        <v>1.2279656310679612</v>
      </c>
      <c r="L43">
        <f t="shared" si="34"/>
        <v>0.23537146306565351</v>
      </c>
      <c r="N43">
        <v>4.6242780000000003</v>
      </c>
      <c r="O43">
        <f t="shared" si="41"/>
        <v>0.55380574850299402</v>
      </c>
      <c r="P43">
        <f t="shared" si="35"/>
        <v>0.15488524895452879</v>
      </c>
      <c r="R43">
        <v>5.5038900000000002</v>
      </c>
      <c r="S43">
        <f t="shared" si="42"/>
        <v>0.67120609756097571</v>
      </c>
      <c r="T43">
        <f t="shared" si="36"/>
        <v>0.36302426361787032</v>
      </c>
      <c r="V43">
        <v>26.768621</v>
      </c>
      <c r="W43">
        <f t="shared" si="43"/>
        <v>1.9726323507737655</v>
      </c>
      <c r="X43">
        <f t="shared" si="37"/>
        <v>0.47658209192465617</v>
      </c>
      <c r="Z43">
        <v>17.411629000000001</v>
      </c>
      <c r="AA43">
        <f t="shared" si="44"/>
        <v>1.2175964335664335</v>
      </c>
      <c r="AB43">
        <f t="shared" si="38"/>
        <v>0.28728996629798431</v>
      </c>
      <c r="AD43">
        <v>11.55862224</v>
      </c>
      <c r="AE43">
        <f t="shared" si="45"/>
        <v>1.3662674042553191</v>
      </c>
      <c r="AF43">
        <f t="shared" si="46"/>
        <v>0.36904735089537111</v>
      </c>
      <c r="AH43">
        <v>1.0858876254180601</v>
      </c>
      <c r="AI43">
        <v>1.029110593220339</v>
      </c>
      <c r="AJ43">
        <v>1.2279656310679612</v>
      </c>
      <c r="AK43">
        <v>0.55380574850299402</v>
      </c>
      <c r="AL43">
        <v>0.67120609756097571</v>
      </c>
      <c r="AM43">
        <v>1.9726323507737655</v>
      </c>
      <c r="AN43">
        <v>1.2175964335664335</v>
      </c>
      <c r="AO43">
        <v>1.3662674042553191</v>
      </c>
      <c r="AQ43">
        <f t="shared" si="47"/>
        <v>1.140558985545731</v>
      </c>
      <c r="AR43" s="13">
        <f t="shared" si="48"/>
        <v>0.15450648749019083</v>
      </c>
    </row>
    <row r="44" spans="1:46" x14ac:dyDescent="0.25">
      <c r="A44" s="16">
        <v>0</v>
      </c>
      <c r="B44">
        <v>13.697307</v>
      </c>
      <c r="C44">
        <f t="shared" si="39"/>
        <v>1.1452597826086957</v>
      </c>
      <c r="D44">
        <f t="shared" si="31"/>
        <v>0.40206262279263855</v>
      </c>
      <c r="F44">
        <v>12.008599</v>
      </c>
      <c r="G44">
        <f t="shared" si="32"/>
        <v>1.696129802259887</v>
      </c>
      <c r="H44">
        <f t="shared" si="33"/>
        <v>0.42360585314506716</v>
      </c>
      <c r="J44">
        <v>35.516956</v>
      </c>
      <c r="K44">
        <f t="shared" si="40"/>
        <v>2.2988321035598709</v>
      </c>
      <c r="L44">
        <f t="shared" si="34"/>
        <v>0.44063079769309516</v>
      </c>
      <c r="N44">
        <v>8.5435370000000006</v>
      </c>
      <c r="O44">
        <f t="shared" si="41"/>
        <v>1.0231780838323354</v>
      </c>
      <c r="P44">
        <f t="shared" si="35"/>
        <v>0.2861566400629954</v>
      </c>
      <c r="R44">
        <v>5.9581939999999998</v>
      </c>
      <c r="S44">
        <f t="shared" si="42"/>
        <v>0.72660902439024388</v>
      </c>
      <c r="T44">
        <f t="shared" si="36"/>
        <v>0.39298913847159239</v>
      </c>
      <c r="V44">
        <v>34.206676000000002</v>
      </c>
      <c r="W44">
        <f t="shared" si="43"/>
        <v>2.5207572586588061</v>
      </c>
      <c r="X44">
        <f t="shared" si="37"/>
        <v>0.60900743470756047</v>
      </c>
      <c r="Z44">
        <v>30.994205000000001</v>
      </c>
      <c r="AA44">
        <f t="shared" si="44"/>
        <v>2.1674269230769232</v>
      </c>
      <c r="AB44">
        <f t="shared" si="38"/>
        <v>0.51140097861508638</v>
      </c>
      <c r="AD44">
        <v>12.190603230000001</v>
      </c>
      <c r="AE44">
        <f t="shared" si="45"/>
        <v>1.4409696489361701</v>
      </c>
      <c r="AF44">
        <f t="shared" si="46"/>
        <v>0.38922544005971893</v>
      </c>
      <c r="AH44">
        <v>1.1452597826086957</v>
      </c>
      <c r="AI44">
        <v>1.696129802259887</v>
      </c>
      <c r="AJ44">
        <v>2.2988321035598709</v>
      </c>
      <c r="AK44">
        <v>1.0231780838323354</v>
      </c>
      <c r="AL44">
        <v>0.72660902439024388</v>
      </c>
      <c r="AM44">
        <v>2.5207572586588061</v>
      </c>
      <c r="AN44">
        <v>2.1674269230769232</v>
      </c>
      <c r="AO44">
        <v>1.4409696489361701</v>
      </c>
      <c r="AQ44">
        <f t="shared" si="47"/>
        <v>1.6273953284153666</v>
      </c>
      <c r="AR44" s="13">
        <f t="shared" si="48"/>
        <v>0.23102972502095487</v>
      </c>
    </row>
    <row r="45" spans="1:46" x14ac:dyDescent="0.25">
      <c r="A45" s="16">
        <v>10</v>
      </c>
      <c r="B45">
        <v>25.526188000000001</v>
      </c>
      <c r="C45">
        <f t="shared" si="39"/>
        <v>2.1342966555183946</v>
      </c>
      <c r="D45">
        <f t="shared" si="31"/>
        <v>0.74928057735567843</v>
      </c>
      <c r="F45">
        <v>15.049595</v>
      </c>
      <c r="G45">
        <f t="shared" si="32"/>
        <v>2.1256490112994348</v>
      </c>
      <c r="H45">
        <f t="shared" si="33"/>
        <v>0.53087762606301836</v>
      </c>
      <c r="J45">
        <v>48.373756</v>
      </c>
      <c r="K45">
        <f t="shared" si="40"/>
        <v>3.1309874433656959</v>
      </c>
      <c r="L45">
        <f t="shared" si="34"/>
        <v>0.60013495226593028</v>
      </c>
      <c r="N45">
        <v>15.225018</v>
      </c>
      <c r="O45">
        <f t="shared" si="41"/>
        <v>1.8233554491017965</v>
      </c>
      <c r="P45">
        <f t="shared" si="35"/>
        <v>0.50994570466290789</v>
      </c>
      <c r="R45">
        <v>10.556247000000001</v>
      </c>
      <c r="S45">
        <f t="shared" si="42"/>
        <v>1.2873471951219515</v>
      </c>
      <c r="T45">
        <f t="shared" si="36"/>
        <v>0.69626642133897165</v>
      </c>
      <c r="V45">
        <v>39.644482000000004</v>
      </c>
      <c r="W45">
        <f t="shared" si="43"/>
        <v>2.9214798820928523</v>
      </c>
      <c r="X45">
        <f t="shared" si="37"/>
        <v>0.70582082524271161</v>
      </c>
      <c r="Z45">
        <v>39.399341999999997</v>
      </c>
      <c r="AA45">
        <f t="shared" si="44"/>
        <v>2.7551987412587411</v>
      </c>
      <c r="AB45">
        <f t="shared" si="38"/>
        <v>0.65008481603546442</v>
      </c>
      <c r="AD45">
        <v>22.718307320000001</v>
      </c>
      <c r="AE45">
        <f t="shared" si="45"/>
        <v>2.6853791158392433</v>
      </c>
      <c r="AF45">
        <f t="shared" si="46"/>
        <v>0.72535730982353808</v>
      </c>
      <c r="AH45">
        <v>2.1342966555183946</v>
      </c>
      <c r="AI45">
        <v>2.1256490112994348</v>
      </c>
      <c r="AJ45">
        <v>3.1309874433656959</v>
      </c>
      <c r="AK45">
        <v>1.8233554491017965</v>
      </c>
      <c r="AL45">
        <v>1.2873471951219515</v>
      </c>
      <c r="AM45">
        <v>2.9214798820928523</v>
      </c>
      <c r="AN45">
        <v>2.7551987412587411</v>
      </c>
      <c r="AO45">
        <v>2.6853791158392433</v>
      </c>
      <c r="AQ45">
        <f t="shared" si="47"/>
        <v>2.3579616866997637</v>
      </c>
      <c r="AR45" s="13">
        <f t="shared" si="48"/>
        <v>0.2202326477519656</v>
      </c>
    </row>
    <row r="46" spans="1:46" x14ac:dyDescent="0.25">
      <c r="A46" s="16">
        <v>20</v>
      </c>
      <c r="B46">
        <v>24.229707999999999</v>
      </c>
      <c r="C46">
        <f t="shared" si="39"/>
        <v>2.0258953177257522</v>
      </c>
      <c r="D46">
        <f t="shared" si="31"/>
        <v>0.71122447266311362</v>
      </c>
      <c r="F46">
        <v>21.624677999999999</v>
      </c>
      <c r="G46">
        <f t="shared" si="32"/>
        <v>3.0543330508474575</v>
      </c>
      <c r="H46">
        <f t="shared" si="33"/>
        <v>0.76281506053931558</v>
      </c>
      <c r="J46">
        <v>60.379227</v>
      </c>
      <c r="K46">
        <f t="shared" si="40"/>
        <v>3.9080405825242721</v>
      </c>
      <c r="L46">
        <f t="shared" si="34"/>
        <v>0.74907734089324729</v>
      </c>
      <c r="N46">
        <v>21.498629000000001</v>
      </c>
      <c r="O46">
        <f t="shared" si="41"/>
        <v>2.5746861077844314</v>
      </c>
      <c r="P46">
        <f t="shared" si="35"/>
        <v>0.72007359956431094</v>
      </c>
      <c r="R46">
        <v>14.265758999999999</v>
      </c>
      <c r="S46">
        <f t="shared" si="42"/>
        <v>1.7397267073170732</v>
      </c>
      <c r="T46">
        <f t="shared" si="36"/>
        <v>0.94093752889774418</v>
      </c>
      <c r="V46">
        <v>46.582214</v>
      </c>
      <c r="W46">
        <f t="shared" si="43"/>
        <v>3.4327350036845985</v>
      </c>
      <c r="X46">
        <f t="shared" si="37"/>
        <v>0.8293385376333734</v>
      </c>
      <c r="Z46">
        <v>45.916851000000001</v>
      </c>
      <c r="AA46">
        <f t="shared" si="44"/>
        <v>3.2109686013986014</v>
      </c>
      <c r="AB46">
        <f t="shared" si="38"/>
        <v>0.75762299876132022</v>
      </c>
      <c r="AD46">
        <v>21.56444012</v>
      </c>
      <c r="AE46">
        <f t="shared" si="45"/>
        <v>2.5489881938534276</v>
      </c>
      <c r="AF46">
        <f t="shared" si="46"/>
        <v>0.68851627249199365</v>
      </c>
      <c r="AH46">
        <v>2.0258953177257522</v>
      </c>
      <c r="AI46">
        <v>3.0543330508474575</v>
      </c>
      <c r="AJ46">
        <v>3.9080405825242721</v>
      </c>
      <c r="AK46">
        <v>2.5746861077844314</v>
      </c>
      <c r="AL46">
        <v>1.7397267073170732</v>
      </c>
      <c r="AM46">
        <v>3.4327350036845985</v>
      </c>
      <c r="AN46">
        <v>3.2109686013986014</v>
      </c>
      <c r="AO46">
        <v>2.5489881938534276</v>
      </c>
      <c r="AQ46">
        <f t="shared" si="47"/>
        <v>2.8119216956419519</v>
      </c>
      <c r="AR46" s="13">
        <f t="shared" si="48"/>
        <v>0.2569651792012263</v>
      </c>
    </row>
    <row r="47" spans="1:46" x14ac:dyDescent="0.25">
      <c r="A47" s="16">
        <v>30</v>
      </c>
      <c r="B47">
        <v>33.401299000000002</v>
      </c>
      <c r="C47">
        <f t="shared" si="39"/>
        <v>2.7927507525083612</v>
      </c>
      <c r="D47">
        <f t="shared" si="31"/>
        <v>0.98044191318929585</v>
      </c>
      <c r="F47">
        <v>23.708458</v>
      </c>
      <c r="G47">
        <f t="shared" si="32"/>
        <v>3.3486522598870057</v>
      </c>
      <c r="H47">
        <f t="shared" si="33"/>
        <v>0.83632083791323142</v>
      </c>
      <c r="J47">
        <v>70.104729000000006</v>
      </c>
      <c r="K47">
        <f t="shared" si="40"/>
        <v>4.5375229126213599</v>
      </c>
      <c r="L47">
        <f t="shared" si="34"/>
        <v>0.8697339564046046</v>
      </c>
      <c r="N47">
        <v>26.311411</v>
      </c>
      <c r="O47">
        <f t="shared" si="41"/>
        <v>3.1510671856287424</v>
      </c>
      <c r="P47">
        <f t="shared" si="35"/>
        <v>0.88127258851650514</v>
      </c>
      <c r="R47">
        <v>17.484290999999999</v>
      </c>
      <c r="S47">
        <f t="shared" si="42"/>
        <v>2.1322306097560975</v>
      </c>
      <c r="T47">
        <f t="shared" si="36"/>
        <v>1.153224694744182</v>
      </c>
      <c r="V47">
        <v>45.783633999999999</v>
      </c>
      <c r="W47">
        <f t="shared" si="43"/>
        <v>3.3738860722181281</v>
      </c>
      <c r="X47">
        <f t="shared" si="37"/>
        <v>0.81512081132729308</v>
      </c>
      <c r="Z47">
        <v>54.106945000000003</v>
      </c>
      <c r="AA47">
        <f t="shared" si="44"/>
        <v>3.7837024475524474</v>
      </c>
      <c r="AB47">
        <f t="shared" si="38"/>
        <v>0.89275865029842361</v>
      </c>
      <c r="AD47">
        <v>29.727156110000003</v>
      </c>
      <c r="AE47">
        <f t="shared" si="45"/>
        <v>3.5138482399527184</v>
      </c>
      <c r="AF47">
        <f t="shared" si="46"/>
        <v>0.94913805332984436</v>
      </c>
      <c r="AH47">
        <v>2.7927507525083612</v>
      </c>
      <c r="AI47">
        <v>3.3486522598870057</v>
      </c>
      <c r="AJ47">
        <v>4.5375229126213599</v>
      </c>
      <c r="AK47">
        <v>3.1510671856287424</v>
      </c>
      <c r="AL47">
        <v>2.1322306097560975</v>
      </c>
      <c r="AM47">
        <v>3.3738860722181281</v>
      </c>
      <c r="AN47">
        <v>3.7837024475524474</v>
      </c>
      <c r="AO47">
        <v>3.5138482399527184</v>
      </c>
      <c r="AQ47">
        <f t="shared" si="47"/>
        <v>3.3292075600156075</v>
      </c>
      <c r="AR47" s="13">
        <f t="shared" si="48"/>
        <v>0.24839958302362394</v>
      </c>
      <c r="AT47" s="18"/>
    </row>
    <row r="48" spans="1:46" x14ac:dyDescent="0.25">
      <c r="A48" s="16">
        <v>40</v>
      </c>
      <c r="B48">
        <v>35.279980000000002</v>
      </c>
      <c r="C48">
        <f t="shared" si="39"/>
        <v>2.9498311036789295</v>
      </c>
      <c r="D48">
        <f t="shared" si="31"/>
        <v>1.0355876006043985</v>
      </c>
      <c r="F48">
        <v>27.565964000000001</v>
      </c>
      <c r="G48">
        <f t="shared" si="32"/>
        <v>3.8934977401129944</v>
      </c>
      <c r="H48">
        <f t="shared" si="33"/>
        <v>0.97239517265804343</v>
      </c>
      <c r="J48">
        <v>75.744399999999999</v>
      </c>
      <c r="K48">
        <f t="shared" si="40"/>
        <v>4.9025501618122975</v>
      </c>
      <c r="L48">
        <f t="shared" si="34"/>
        <v>0.93970089646153432</v>
      </c>
      <c r="N48">
        <v>28.858553000000001</v>
      </c>
      <c r="O48">
        <f t="shared" si="41"/>
        <v>3.4561141317365274</v>
      </c>
      <c r="P48">
        <f t="shared" si="35"/>
        <v>0.96658638729601987</v>
      </c>
      <c r="R48">
        <v>15.264326000000001</v>
      </c>
      <c r="S48">
        <f t="shared" si="42"/>
        <v>1.8615031707317076</v>
      </c>
      <c r="T48">
        <f t="shared" si="36"/>
        <v>1.0068007728666655</v>
      </c>
      <c r="V48">
        <v>53.862831</v>
      </c>
      <c r="W48">
        <f t="shared" si="43"/>
        <v>3.9692579955784817</v>
      </c>
      <c r="X48">
        <f t="shared" si="37"/>
        <v>0.95896089211932956</v>
      </c>
      <c r="Z48">
        <v>56.808028999999998</v>
      </c>
      <c r="AA48">
        <f t="shared" si="44"/>
        <v>3.9725894405594402</v>
      </c>
      <c r="AB48">
        <f t="shared" si="38"/>
        <v>0.93732623965654871</v>
      </c>
      <c r="AD48">
        <v>31.399182200000002</v>
      </c>
      <c r="AE48">
        <f t="shared" si="45"/>
        <v>3.7114872576832152</v>
      </c>
      <c r="AF48">
        <f t="shared" si="46"/>
        <v>1.0025230317753764</v>
      </c>
      <c r="AH48">
        <v>2.9498311036789295</v>
      </c>
      <c r="AI48">
        <v>3.8934977401129944</v>
      </c>
      <c r="AJ48">
        <v>4.9025501618122975</v>
      </c>
      <c r="AK48">
        <v>3.4561141317365274</v>
      </c>
      <c r="AL48">
        <v>1.8615031707317076</v>
      </c>
      <c r="AM48">
        <v>3.9692579955784817</v>
      </c>
      <c r="AN48">
        <v>3.9725894405594402</v>
      </c>
      <c r="AO48">
        <v>3.7114872576832152</v>
      </c>
      <c r="AQ48">
        <f t="shared" si="47"/>
        <v>3.5896038752366985</v>
      </c>
      <c r="AR48" s="13">
        <f t="shared" si="48"/>
        <v>0.31439598954508663</v>
      </c>
    </row>
    <row r="49" spans="1:44" x14ac:dyDescent="0.25">
      <c r="A49" s="16">
        <v>50</v>
      </c>
      <c r="B49">
        <v>38.383923000000003</v>
      </c>
      <c r="C49">
        <f t="shared" si="39"/>
        <v>3.209358110367893</v>
      </c>
      <c r="D49">
        <f t="shared" si="31"/>
        <v>1.1266989017951252</v>
      </c>
      <c r="F49">
        <v>30.254225000000002</v>
      </c>
      <c r="G49">
        <f t="shared" si="32"/>
        <v>4.2731956214689264</v>
      </c>
      <c r="H49">
        <f t="shared" si="33"/>
        <v>1.0672241443292276</v>
      </c>
      <c r="J49">
        <v>81.50412</v>
      </c>
      <c r="K49">
        <f t="shared" si="40"/>
        <v>5.2753475728155346</v>
      </c>
      <c r="L49">
        <f t="shared" si="34"/>
        <v>1.0111571895652811</v>
      </c>
      <c r="N49">
        <v>30.453355999999999</v>
      </c>
      <c r="O49">
        <f t="shared" si="41"/>
        <v>3.647108502994012</v>
      </c>
      <c r="P49">
        <f t="shared" si="35"/>
        <v>1.0200026091772365</v>
      </c>
      <c r="R49">
        <v>17.148320999999999</v>
      </c>
      <c r="S49">
        <f t="shared" si="42"/>
        <v>2.0912586585365855</v>
      </c>
      <c r="T49">
        <f t="shared" si="36"/>
        <v>1.131064865632827</v>
      </c>
      <c r="V49">
        <v>52.472588000000002</v>
      </c>
      <c r="W49">
        <f t="shared" si="43"/>
        <v>3.8668082535003685</v>
      </c>
      <c r="X49">
        <f t="shared" si="37"/>
        <v>0.93420934002317912</v>
      </c>
      <c r="Z49">
        <v>55.469337000000003</v>
      </c>
      <c r="AA49">
        <f t="shared" si="44"/>
        <v>3.8789746153846152</v>
      </c>
      <c r="AB49">
        <f t="shared" si="38"/>
        <v>0.91523796867608043</v>
      </c>
      <c r="AD49">
        <v>32.161691470000001</v>
      </c>
      <c r="AE49">
        <f t="shared" si="45"/>
        <v>3.8016183770685577</v>
      </c>
      <c r="AF49">
        <f t="shared" si="46"/>
        <v>1.0268686691951059</v>
      </c>
      <c r="AH49">
        <v>3.209358110367893</v>
      </c>
      <c r="AI49">
        <v>4.2731956214689264</v>
      </c>
      <c r="AJ49">
        <v>5.2753475728155346</v>
      </c>
      <c r="AK49">
        <v>3.647108502994012</v>
      </c>
      <c r="AL49">
        <v>2.0912586585365855</v>
      </c>
      <c r="AM49">
        <v>3.8668082535003685</v>
      </c>
      <c r="AN49">
        <v>3.8789746153846152</v>
      </c>
      <c r="AO49">
        <v>3.8016183770685577</v>
      </c>
      <c r="AQ49">
        <f t="shared" si="47"/>
        <v>3.7554587140170614</v>
      </c>
      <c r="AR49" s="13">
        <f t="shared" si="48"/>
        <v>0.31868666662010486</v>
      </c>
    </row>
    <row r="50" spans="1:44" x14ac:dyDescent="0.25">
      <c r="A50" s="16">
        <v>60</v>
      </c>
      <c r="B50">
        <v>34.067596000000002</v>
      </c>
      <c r="C50">
        <f t="shared" si="39"/>
        <v>2.8484612040133777</v>
      </c>
      <c r="D50">
        <f t="shared" si="31"/>
        <v>1</v>
      </c>
      <c r="F50">
        <v>28.348520000000001</v>
      </c>
      <c r="G50">
        <f t="shared" si="32"/>
        <v>4.0040282485875709</v>
      </c>
      <c r="H50">
        <f t="shared" si="33"/>
        <v>1</v>
      </c>
      <c r="J50">
        <v>80.604797000000005</v>
      </c>
      <c r="K50">
        <f t="shared" si="40"/>
        <v>5.2171389644012951</v>
      </c>
      <c r="L50">
        <f t="shared" si="34"/>
        <v>1</v>
      </c>
      <c r="N50">
        <v>29.856155000000001</v>
      </c>
      <c r="O50">
        <f t="shared" si="41"/>
        <v>3.5755874251497008</v>
      </c>
      <c r="P50">
        <f t="shared" si="35"/>
        <v>1</v>
      </c>
      <c r="R50">
        <v>15.161218</v>
      </c>
      <c r="S50">
        <f t="shared" si="42"/>
        <v>1.8489290243902441</v>
      </c>
      <c r="T50">
        <f t="shared" si="36"/>
        <v>1</v>
      </c>
      <c r="V50">
        <v>56.167912000000001</v>
      </c>
      <c r="W50">
        <f t="shared" si="43"/>
        <v>4.1391239498894619</v>
      </c>
      <c r="X50">
        <f t="shared" si="37"/>
        <v>1</v>
      </c>
      <c r="Z50">
        <v>60.606464000000003</v>
      </c>
      <c r="AA50">
        <f t="shared" si="44"/>
        <v>4.2382142657342659</v>
      </c>
      <c r="AB50">
        <f t="shared" si="38"/>
        <v>1</v>
      </c>
      <c r="AD50">
        <v>31.320160439999999</v>
      </c>
      <c r="AE50">
        <f t="shared" si="45"/>
        <v>3.7021466241134746</v>
      </c>
      <c r="AF50">
        <f t="shared" si="46"/>
        <v>1</v>
      </c>
      <c r="AH50">
        <v>2.8484612040133777</v>
      </c>
      <c r="AI50">
        <v>4.0040282485875709</v>
      </c>
      <c r="AJ50">
        <v>5.2171389644012951</v>
      </c>
      <c r="AK50">
        <v>3.5755874251497008</v>
      </c>
      <c r="AL50">
        <v>1.8489290243902441</v>
      </c>
      <c r="AM50">
        <v>4.1391239498894619</v>
      </c>
      <c r="AN50">
        <v>4.2382142657342659</v>
      </c>
      <c r="AO50">
        <v>3.7021466241134746</v>
      </c>
      <c r="AQ50">
        <f t="shared" si="47"/>
        <v>3.6967037132849239</v>
      </c>
      <c r="AR50" s="13">
        <f t="shared" si="48"/>
        <v>0.3546534148944509</v>
      </c>
    </row>
    <row r="51" spans="1:44" x14ac:dyDescent="0.25">
      <c r="A51" s="16"/>
      <c r="AR51" s="13"/>
    </row>
    <row r="52" spans="1:44" x14ac:dyDescent="0.25">
      <c r="A52" s="12"/>
      <c r="AR52" s="13"/>
    </row>
    <row r="53" spans="1:44" x14ac:dyDescent="0.25">
      <c r="A53" s="16" t="s">
        <v>7</v>
      </c>
      <c r="B53" s="13" t="s">
        <v>11</v>
      </c>
      <c r="C53" s="13" t="s">
        <v>12</v>
      </c>
      <c r="D53" s="13" t="s">
        <v>13</v>
      </c>
      <c r="E53" s="13"/>
      <c r="F53" s="13" t="s">
        <v>11</v>
      </c>
      <c r="G53" s="13" t="s">
        <v>12</v>
      </c>
      <c r="H53" s="13" t="s">
        <v>13</v>
      </c>
      <c r="I53" s="13"/>
      <c r="J53" s="13" t="s">
        <v>11</v>
      </c>
      <c r="K53" s="13" t="s">
        <v>12</v>
      </c>
      <c r="L53" s="13" t="s">
        <v>13</v>
      </c>
      <c r="M53" s="13"/>
      <c r="N53" s="13" t="s">
        <v>11</v>
      </c>
      <c r="O53" s="13" t="s">
        <v>12</v>
      </c>
      <c r="P53" s="13" t="s">
        <v>13</v>
      </c>
      <c r="Q53" s="13"/>
      <c r="R53" s="13" t="s">
        <v>11</v>
      </c>
      <c r="S53" s="13" t="s">
        <v>12</v>
      </c>
      <c r="T53" s="13" t="s">
        <v>13</v>
      </c>
      <c r="AR53" s="13"/>
    </row>
    <row r="54" spans="1:44" x14ac:dyDescent="0.25">
      <c r="A54" s="16">
        <v>-70</v>
      </c>
      <c r="B54" s="13">
        <v>0.22097700000000001</v>
      </c>
      <c r="C54" s="13">
        <f>B54/14.84</f>
        <v>1.4890633423180593E-2</v>
      </c>
      <c r="D54" s="13">
        <f>C54/C$67</f>
        <v>4.0732752685572393E-3</v>
      </c>
      <c r="E54" s="13"/>
      <c r="F54" s="13">
        <v>0.1526759456</v>
      </c>
      <c r="G54" s="13">
        <f>F54/11.61</f>
        <v>1.3150382911283377E-2</v>
      </c>
      <c r="H54" s="13">
        <f>G54/G$67</f>
        <v>4.3245406770020811E-3</v>
      </c>
      <c r="I54" s="13"/>
      <c r="J54" s="13">
        <v>2.14167</v>
      </c>
      <c r="K54" s="13">
        <f t="shared" ref="K54:K67" si="49">J54/15.45</f>
        <v>0.13861941747572815</v>
      </c>
      <c r="L54" s="13">
        <f>K54/K$67</f>
        <v>3.181812252649148E-2</v>
      </c>
      <c r="M54" s="13"/>
      <c r="N54" s="13">
        <v>0.83075600000000005</v>
      </c>
      <c r="O54" s="13">
        <f>N54/10</f>
        <v>8.3075599999999999E-2</v>
      </c>
      <c r="P54" s="13">
        <f>O54/O$67</f>
        <v>1.9731266719648765E-2</v>
      </c>
      <c r="Q54" s="13"/>
      <c r="R54" s="13">
        <v>1.2984675000000001</v>
      </c>
      <c r="S54" s="13">
        <f>R54/6.2</f>
        <v>0.20943024193548387</v>
      </c>
      <c r="T54" s="13">
        <f>S54/S$67</f>
        <v>5.7096006402651819E-2</v>
      </c>
      <c r="AH54" s="13">
        <v>1.4890633423180593E-2</v>
      </c>
      <c r="AI54" s="13">
        <v>1.3150382911283377E-2</v>
      </c>
      <c r="AJ54" s="13">
        <v>0.13861941747572815</v>
      </c>
      <c r="AK54" s="13">
        <v>8.3075599999999999E-2</v>
      </c>
      <c r="AL54" s="13">
        <v>0.20943024193548387</v>
      </c>
      <c r="AQ54">
        <f t="shared" ref="AQ54:AQ84" si="50">AVERAGE(AH54:AO54)</f>
        <v>9.1833255149135207E-2</v>
      </c>
      <c r="AR54" s="13">
        <f>(STDEV(AH54:AM54))/(SQRT(5))</f>
        <v>3.7553864136631525E-2</v>
      </c>
    </row>
    <row r="55" spans="1:44" x14ac:dyDescent="0.25">
      <c r="A55" s="16">
        <v>-60</v>
      </c>
      <c r="B55" s="13">
        <v>0.12316000000000001</v>
      </c>
      <c r="C55" s="13">
        <f t="shared" ref="C55:C66" si="51">B55/14.84</f>
        <v>8.299191374663074E-3</v>
      </c>
      <c r="D55" s="13">
        <f t="shared" ref="D55:D67" si="52">C55/C$67</f>
        <v>2.2702117508858828E-3</v>
      </c>
      <c r="E55" s="13"/>
      <c r="F55" s="13">
        <v>-0.29193169959999998</v>
      </c>
      <c r="G55" s="13">
        <f t="shared" ref="G55:G67" si="53">F55/11.61</f>
        <v>-2.5144849233419465E-2</v>
      </c>
      <c r="H55" s="13">
        <f t="shared" ref="H55:H67" si="54">G55/G$67</f>
        <v>-8.2689549088114638E-3</v>
      </c>
      <c r="I55" s="13"/>
      <c r="J55" s="13">
        <v>3.3661819999999998</v>
      </c>
      <c r="K55" s="13">
        <f t="shared" si="49"/>
        <v>0.217875857605178</v>
      </c>
      <c r="L55" s="13">
        <f t="shared" ref="L55:L67" si="55">K55/K$67</f>
        <v>5.0010314998328476E-2</v>
      </c>
      <c r="M55" s="13"/>
      <c r="N55" s="13">
        <v>0.90549299999999999</v>
      </c>
      <c r="O55" s="13">
        <f t="shared" ref="O55:O67" si="56">N55/10</f>
        <v>9.0549299999999999E-2</v>
      </c>
      <c r="P55" s="13">
        <f t="shared" ref="P55:P67" si="57">O55/O$67</f>
        <v>2.1506343494088417E-2</v>
      </c>
      <c r="Q55" s="13"/>
      <c r="R55" s="13">
        <v>1.5123495</v>
      </c>
      <c r="S55" s="13">
        <f t="shared" ref="S55:S67" si="58">R55/6.2</f>
        <v>0.24392733870967742</v>
      </c>
      <c r="T55" s="13">
        <f t="shared" ref="T55:T67" si="59">S55/S$67</f>
        <v>6.6500791691010572E-2</v>
      </c>
      <c r="AH55" s="13">
        <v>8.299191374663074E-3</v>
      </c>
      <c r="AI55" s="13">
        <v>-2.5144849233419465E-2</v>
      </c>
      <c r="AJ55" s="13">
        <v>0.217875857605178</v>
      </c>
      <c r="AK55" s="13">
        <v>9.0549299999999999E-2</v>
      </c>
      <c r="AL55" s="13">
        <v>0.24392733870967742</v>
      </c>
      <c r="AQ55">
        <f t="shared" si="50"/>
        <v>0.10710136769121981</v>
      </c>
      <c r="AR55" s="13">
        <f t="shared" ref="AR55:AR84" si="60">(STDEV(AH55:AM55))/(SQRT(5))</f>
        <v>5.4091236277914213E-2</v>
      </c>
    </row>
    <row r="56" spans="1:44" x14ac:dyDescent="0.25">
      <c r="A56" s="16">
        <v>-50</v>
      </c>
      <c r="B56" s="13">
        <v>-0.308446</v>
      </c>
      <c r="C56" s="13">
        <f t="shared" si="51"/>
        <v>-2.078477088948787E-2</v>
      </c>
      <c r="D56" s="13">
        <f t="shared" si="52"/>
        <v>-5.6855938106020361E-3</v>
      </c>
      <c r="E56" s="13"/>
      <c r="F56" s="13">
        <v>-1.6656023965</v>
      </c>
      <c r="G56" s="13">
        <f t="shared" si="53"/>
        <v>-0.1434627387166236</v>
      </c>
      <c r="H56" s="13">
        <f t="shared" si="54"/>
        <v>-4.7178128074265538E-2</v>
      </c>
      <c r="I56" s="13"/>
      <c r="J56" s="13">
        <v>5.7124680000000003</v>
      </c>
      <c r="K56" s="13">
        <f t="shared" si="49"/>
        <v>0.36973902912621365</v>
      </c>
      <c r="L56" s="13">
        <f t="shared" si="55"/>
        <v>8.4868353552443543E-2</v>
      </c>
      <c r="M56" s="13"/>
      <c r="N56" s="13">
        <v>1.089221</v>
      </c>
      <c r="O56" s="13">
        <f t="shared" si="56"/>
        <v>0.10892209999999999</v>
      </c>
      <c r="P56" s="13">
        <f t="shared" si="57"/>
        <v>2.5870063012054738E-2</v>
      </c>
      <c r="Q56" s="13"/>
      <c r="R56" s="13">
        <v>2.2114859999999998</v>
      </c>
      <c r="S56" s="13">
        <f t="shared" si="58"/>
        <v>0.35669129032258062</v>
      </c>
      <c r="T56" s="13">
        <f t="shared" si="59"/>
        <v>9.724311067883859E-2</v>
      </c>
      <c r="AH56" s="13">
        <v>-2.078477088948787E-2</v>
      </c>
      <c r="AI56" s="13">
        <v>-0.1434627387166236</v>
      </c>
      <c r="AJ56" s="13">
        <v>0.36973902912621365</v>
      </c>
      <c r="AK56" s="13">
        <v>0.10892209999999999</v>
      </c>
      <c r="AL56" s="13">
        <v>0.35669129032258062</v>
      </c>
      <c r="AQ56">
        <f t="shared" si="50"/>
        <v>0.13422098196853655</v>
      </c>
      <c r="AR56" s="13">
        <f t="shared" si="60"/>
        <v>0.10167026463465219</v>
      </c>
    </row>
    <row r="57" spans="1:44" x14ac:dyDescent="0.25">
      <c r="A57" s="16">
        <v>-40</v>
      </c>
      <c r="B57" s="13">
        <v>0.88464699999999996</v>
      </c>
      <c r="C57" s="13">
        <f t="shared" si="51"/>
        <v>5.961233153638814E-2</v>
      </c>
      <c r="D57" s="13">
        <f t="shared" si="52"/>
        <v>1.6306723082055399E-2</v>
      </c>
      <c r="E57" s="13"/>
      <c r="F57" s="13">
        <v>1.9813121537</v>
      </c>
      <c r="G57" s="13">
        <f t="shared" si="53"/>
        <v>0.17065565492678728</v>
      </c>
      <c r="H57" s="13">
        <f t="shared" si="54"/>
        <v>5.6120595610800988E-2</v>
      </c>
      <c r="I57" s="13"/>
      <c r="J57" s="13">
        <v>1.82643</v>
      </c>
      <c r="K57" s="13">
        <f t="shared" si="49"/>
        <v>0.11821553398058253</v>
      </c>
      <c r="L57" s="13">
        <f t="shared" si="55"/>
        <v>2.7134700269443864E-2</v>
      </c>
      <c r="M57" s="13"/>
      <c r="N57" s="13">
        <v>0.74460099999999996</v>
      </c>
      <c r="O57" s="13">
        <f t="shared" si="56"/>
        <v>7.4460100000000001E-2</v>
      </c>
      <c r="P57" s="13">
        <f t="shared" si="57"/>
        <v>1.7685001288846772E-2</v>
      </c>
      <c r="Q57" s="13"/>
      <c r="R57" s="13">
        <v>2.5052430000000001</v>
      </c>
      <c r="S57" s="13">
        <f t="shared" si="58"/>
        <v>0.40407145161290325</v>
      </c>
      <c r="T57" s="13">
        <f t="shared" si="59"/>
        <v>0.11016014676393415</v>
      </c>
      <c r="AH57" s="13">
        <v>5.961233153638814E-2</v>
      </c>
      <c r="AI57" s="13">
        <v>0.17065565492678728</v>
      </c>
      <c r="AJ57" s="13">
        <v>0.11821553398058253</v>
      </c>
      <c r="AK57" s="13">
        <v>7.4460100000000001E-2</v>
      </c>
      <c r="AL57" s="13">
        <v>0.40407145161290325</v>
      </c>
      <c r="AQ57">
        <f t="shared" si="50"/>
        <v>0.16540301441133226</v>
      </c>
      <c r="AR57" s="13">
        <f t="shared" si="60"/>
        <v>6.2721269806502292E-2</v>
      </c>
    </row>
    <row r="58" spans="1:44" x14ac:dyDescent="0.25">
      <c r="A58" s="16">
        <v>-30</v>
      </c>
      <c r="B58" s="13">
        <v>1.8840969999999999</v>
      </c>
      <c r="C58" s="13">
        <f t="shared" si="51"/>
        <v>0.12696071428571429</v>
      </c>
      <c r="D58" s="13">
        <f t="shared" si="52"/>
        <v>3.4729613098480334E-2</v>
      </c>
      <c r="E58" s="13"/>
      <c r="F58" s="13">
        <v>1.8093040268000002</v>
      </c>
      <c r="G58" s="13">
        <f t="shared" si="53"/>
        <v>0.15584014012058572</v>
      </c>
      <c r="H58" s="13">
        <f t="shared" si="54"/>
        <v>5.1248471592634855E-2</v>
      </c>
      <c r="I58" s="13"/>
      <c r="J58" s="13">
        <v>1.4783200000000001</v>
      </c>
      <c r="K58" s="13">
        <f t="shared" si="49"/>
        <v>9.5684142394822022E-2</v>
      </c>
      <c r="L58" s="13">
        <f t="shared" si="55"/>
        <v>2.1962938684934138E-2</v>
      </c>
      <c r="M58" s="13"/>
      <c r="N58" s="13">
        <v>0.61450400000000005</v>
      </c>
      <c r="O58" s="13">
        <f t="shared" si="56"/>
        <v>6.1450400000000002E-2</v>
      </c>
      <c r="P58" s="13">
        <f t="shared" si="57"/>
        <v>1.4595070422953363E-2</v>
      </c>
      <c r="Q58" s="13"/>
      <c r="R58" s="13">
        <v>2.7605939999999998</v>
      </c>
      <c r="S58" s="13">
        <f t="shared" si="58"/>
        <v>0.44525709677419351</v>
      </c>
      <c r="T58" s="13">
        <f t="shared" si="59"/>
        <v>0.1213884003250926</v>
      </c>
      <c r="AH58" s="13">
        <v>0.12696071428571429</v>
      </c>
      <c r="AI58" s="13">
        <v>0.15584014012058572</v>
      </c>
      <c r="AJ58" s="13">
        <v>9.5684142394822022E-2</v>
      </c>
      <c r="AK58" s="13">
        <v>6.1450400000000002E-2</v>
      </c>
      <c r="AL58" s="13">
        <v>0.44525709677419351</v>
      </c>
      <c r="AQ58">
        <f t="shared" si="50"/>
        <v>0.17703849871506311</v>
      </c>
      <c r="AR58" s="13">
        <f t="shared" si="60"/>
        <v>6.8875798036066957E-2</v>
      </c>
    </row>
    <row r="59" spans="1:44" x14ac:dyDescent="0.25">
      <c r="A59" s="16">
        <v>-20</v>
      </c>
      <c r="B59" s="13">
        <v>8.3669019999999996</v>
      </c>
      <c r="C59" s="13">
        <f t="shared" si="51"/>
        <v>0.56380741239892185</v>
      </c>
      <c r="D59" s="13">
        <f t="shared" si="52"/>
        <v>0.15422734036140459</v>
      </c>
      <c r="E59" s="13"/>
      <c r="F59" s="13">
        <v>5.3491922987999994</v>
      </c>
      <c r="G59" s="13">
        <f t="shared" si="53"/>
        <v>0.46074007741602063</v>
      </c>
      <c r="H59" s="13">
        <f t="shared" si="54"/>
        <v>0.15151567979066682</v>
      </c>
      <c r="I59" s="13"/>
      <c r="J59" s="13">
        <v>5.3907780000000001</v>
      </c>
      <c r="K59" s="13">
        <f t="shared" si="49"/>
        <v>0.34891766990291262</v>
      </c>
      <c r="L59" s="13">
        <f t="shared" si="55"/>
        <v>8.0089105659188711E-2</v>
      </c>
      <c r="M59" s="13"/>
      <c r="N59" s="13">
        <v>1.3708689999999999</v>
      </c>
      <c r="O59" s="13">
        <f t="shared" si="56"/>
        <v>0.13708689999999998</v>
      </c>
      <c r="P59" s="13">
        <f t="shared" si="57"/>
        <v>3.2559478206234053E-2</v>
      </c>
      <c r="Q59" s="13"/>
      <c r="R59" s="13">
        <v>4.5724470000000004</v>
      </c>
      <c r="S59" s="13">
        <f t="shared" si="58"/>
        <v>0.7374914516129033</v>
      </c>
      <c r="T59" s="13">
        <f t="shared" si="59"/>
        <v>0.20105891228527947</v>
      </c>
      <c r="AH59" s="13">
        <v>0.56380741239892185</v>
      </c>
      <c r="AI59" s="13">
        <v>0.46074007741602063</v>
      </c>
      <c r="AJ59" s="13">
        <v>0.34891766990291262</v>
      </c>
      <c r="AK59" s="13">
        <v>0.13708689999999998</v>
      </c>
      <c r="AL59" s="13">
        <v>0.7374914516129033</v>
      </c>
      <c r="AQ59">
        <f t="shared" si="50"/>
        <v>0.44960870226615163</v>
      </c>
      <c r="AR59" s="13">
        <f t="shared" si="60"/>
        <v>0.10095798412463937</v>
      </c>
    </row>
    <row r="60" spans="1:44" x14ac:dyDescent="0.25">
      <c r="A60" s="16">
        <v>-10</v>
      </c>
      <c r="B60" s="13">
        <v>14.574325</v>
      </c>
      <c r="C60" s="13">
        <f t="shared" si="51"/>
        <v>0.98209737196765501</v>
      </c>
      <c r="D60" s="13">
        <f t="shared" si="52"/>
        <v>0.26864894345753398</v>
      </c>
      <c r="E60" s="13"/>
      <c r="F60" s="13">
        <v>15.725697453800001</v>
      </c>
      <c r="G60" s="13">
        <f t="shared" si="53"/>
        <v>1.3544959047200691</v>
      </c>
      <c r="H60" s="13">
        <f t="shared" si="54"/>
        <v>0.44542981571804435</v>
      </c>
      <c r="I60" s="13"/>
      <c r="J60" s="13">
        <v>8.9775860000000005</v>
      </c>
      <c r="K60" s="13">
        <f t="shared" si="49"/>
        <v>0.58107352750809071</v>
      </c>
      <c r="L60" s="13">
        <f t="shared" si="55"/>
        <v>0.13337719225656361</v>
      </c>
      <c r="M60" s="13"/>
      <c r="N60" s="13">
        <v>6.0183989999999996</v>
      </c>
      <c r="O60" s="13">
        <f t="shared" si="56"/>
        <v>0.60183989999999998</v>
      </c>
      <c r="P60" s="13">
        <f t="shared" si="57"/>
        <v>0.14294285674044774</v>
      </c>
      <c r="Q60" s="13"/>
      <c r="R60" s="13">
        <v>8.2558350000000011</v>
      </c>
      <c r="S60" s="13">
        <f t="shared" si="58"/>
        <v>1.3315862903225808</v>
      </c>
      <c r="T60" s="13">
        <f t="shared" si="59"/>
        <v>0.36302426361787032</v>
      </c>
      <c r="AH60" s="13">
        <v>0.98209737196765501</v>
      </c>
      <c r="AI60" s="13">
        <v>1.3544959047200691</v>
      </c>
      <c r="AJ60" s="13">
        <v>0.58107352750809071</v>
      </c>
      <c r="AK60" s="13">
        <v>0.60183989999999998</v>
      </c>
      <c r="AL60" s="13">
        <v>1.3315862903225808</v>
      </c>
      <c r="AQ60">
        <f t="shared" si="50"/>
        <v>0.97021859890367901</v>
      </c>
      <c r="AR60" s="13">
        <f t="shared" si="60"/>
        <v>0.1681566998091186</v>
      </c>
    </row>
    <row r="61" spans="1:44" x14ac:dyDescent="0.25">
      <c r="A61" s="16">
        <v>0</v>
      </c>
      <c r="B61" s="13">
        <v>22.208805000000002</v>
      </c>
      <c r="C61" s="13">
        <f t="shared" si="51"/>
        <v>1.4965502021563344</v>
      </c>
      <c r="D61" s="13">
        <f t="shared" si="52"/>
        <v>0.40937552845187675</v>
      </c>
      <c r="E61" s="13"/>
      <c r="F61" s="13">
        <v>20.686404728199999</v>
      </c>
      <c r="G61" s="13">
        <f t="shared" si="53"/>
        <v>1.7817747397243755</v>
      </c>
      <c r="H61" s="13">
        <f t="shared" si="54"/>
        <v>0.5859416711418689</v>
      </c>
      <c r="I61" s="13"/>
      <c r="J61" s="13">
        <v>24.567312000000001</v>
      </c>
      <c r="K61" s="13">
        <f t="shared" si="49"/>
        <v>1.5901172815533982</v>
      </c>
      <c r="L61" s="13">
        <f t="shared" si="55"/>
        <v>0.36498888407763314</v>
      </c>
      <c r="M61" s="13"/>
      <c r="N61" s="13">
        <v>11.973478</v>
      </c>
      <c r="O61" s="13">
        <f t="shared" si="56"/>
        <v>1.1973478</v>
      </c>
      <c r="P61" s="13">
        <f t="shared" si="57"/>
        <v>0.28438180161184107</v>
      </c>
      <c r="Q61" s="13"/>
      <c r="R61" s="13">
        <v>8.9372910000000001</v>
      </c>
      <c r="S61" s="13">
        <f t="shared" si="58"/>
        <v>1.4414985483870968</v>
      </c>
      <c r="T61" s="13">
        <f t="shared" si="59"/>
        <v>0.39298913847159245</v>
      </c>
      <c r="AH61" s="13">
        <v>1.4965502021563344</v>
      </c>
      <c r="AI61" s="13">
        <v>1.7817747397243755</v>
      </c>
      <c r="AJ61" s="13">
        <v>1.5901172815533982</v>
      </c>
      <c r="AK61" s="13">
        <v>1.1973478</v>
      </c>
      <c r="AL61" s="13">
        <v>1.4414985483870968</v>
      </c>
      <c r="AQ61">
        <f t="shared" si="50"/>
        <v>1.5014577143642411</v>
      </c>
      <c r="AR61" s="13">
        <f t="shared" si="60"/>
        <v>9.5535380576070555E-2</v>
      </c>
    </row>
    <row r="62" spans="1:44" x14ac:dyDescent="0.25">
      <c r="A62" s="16">
        <v>10</v>
      </c>
      <c r="B62" s="13">
        <v>33.205669</v>
      </c>
      <c r="C62" s="13">
        <f t="shared" si="51"/>
        <v>2.2375787735849055</v>
      </c>
      <c r="D62" s="13">
        <f t="shared" si="52"/>
        <v>0.61208103247667311</v>
      </c>
      <c r="E62" s="13"/>
      <c r="F62" s="13">
        <v>25.8881500524</v>
      </c>
      <c r="G62" s="13">
        <f t="shared" si="53"/>
        <v>2.2298148193281655</v>
      </c>
      <c r="H62" s="13">
        <f t="shared" si="54"/>
        <v>0.73328092067135264</v>
      </c>
      <c r="I62" s="13"/>
      <c r="J62" s="13">
        <v>33.8078</v>
      </c>
      <c r="K62" s="13">
        <f t="shared" si="49"/>
        <v>2.1882071197411004</v>
      </c>
      <c r="L62" s="13">
        <f t="shared" si="55"/>
        <v>0.50227192926600206</v>
      </c>
      <c r="M62" s="13"/>
      <c r="N62" s="13">
        <v>18.590810999999999</v>
      </c>
      <c r="O62" s="13">
        <f t="shared" si="56"/>
        <v>1.8590810999999998</v>
      </c>
      <c r="P62" s="13">
        <f t="shared" si="57"/>
        <v>0.44154992606202076</v>
      </c>
      <c r="Q62" s="13"/>
      <c r="R62" s="13">
        <v>15.834370500000002</v>
      </c>
      <c r="S62" s="13">
        <f t="shared" si="58"/>
        <v>2.5539307258064521</v>
      </c>
      <c r="T62" s="13">
        <f t="shared" si="59"/>
        <v>0.69626642133897165</v>
      </c>
      <c r="AH62" s="13">
        <v>2.2375787735849055</v>
      </c>
      <c r="AI62" s="13">
        <v>2.2298148193281655</v>
      </c>
      <c r="AJ62" s="13">
        <v>2.1882071197411004</v>
      </c>
      <c r="AK62" s="13">
        <v>1.8590810999999998</v>
      </c>
      <c r="AL62" s="13">
        <v>2.5539307258064521</v>
      </c>
      <c r="AQ62">
        <f t="shared" si="50"/>
        <v>2.2137225076921245</v>
      </c>
      <c r="AR62" s="13">
        <f t="shared" si="60"/>
        <v>0.11022506036759687</v>
      </c>
    </row>
    <row r="63" spans="1:44" x14ac:dyDescent="0.25">
      <c r="A63" s="16">
        <v>20</v>
      </c>
      <c r="B63" s="13">
        <v>41.089011999999997</v>
      </c>
      <c r="C63" s="13">
        <f t="shared" si="51"/>
        <v>2.7688013477088949</v>
      </c>
      <c r="D63" s="13">
        <f t="shared" si="52"/>
        <v>0.75739491616345422</v>
      </c>
      <c r="E63" s="13"/>
      <c r="F63" s="13">
        <v>31.2973904531</v>
      </c>
      <c r="G63" s="13">
        <f t="shared" si="53"/>
        <v>2.6957269985443584</v>
      </c>
      <c r="H63" s="13">
        <f t="shared" si="54"/>
        <v>0.8864974607921966</v>
      </c>
      <c r="I63" s="13"/>
      <c r="J63" s="13">
        <v>39.353138000000001</v>
      </c>
      <c r="K63" s="13">
        <f t="shared" si="49"/>
        <v>2.5471286731391589</v>
      </c>
      <c r="L63" s="13">
        <f t="shared" si="55"/>
        <v>0.58465728458909549</v>
      </c>
      <c r="M63" s="13"/>
      <c r="N63" s="13">
        <v>25.146553000000001</v>
      </c>
      <c r="O63" s="13">
        <f t="shared" si="56"/>
        <v>2.5146553000000003</v>
      </c>
      <c r="P63" s="13">
        <f t="shared" si="57"/>
        <v>0.59725520408252708</v>
      </c>
      <c r="Q63" s="13"/>
      <c r="R63" s="13">
        <v>21.398638499999997</v>
      </c>
      <c r="S63" s="13">
        <f t="shared" si="58"/>
        <v>3.4513933064516125</v>
      </c>
      <c r="T63" s="13">
        <f t="shared" si="59"/>
        <v>0.94093752889774407</v>
      </c>
      <c r="AH63" s="13">
        <v>2.7688013477088949</v>
      </c>
      <c r="AI63" s="13">
        <v>2.6957269985443584</v>
      </c>
      <c r="AJ63" s="13">
        <v>2.5471286731391589</v>
      </c>
      <c r="AK63" s="13">
        <v>2.5146553000000003</v>
      </c>
      <c r="AL63" s="13">
        <v>3.4513933064516125</v>
      </c>
      <c r="AQ63">
        <f t="shared" si="50"/>
        <v>2.7955411251688052</v>
      </c>
      <c r="AR63" s="13">
        <f t="shared" si="60"/>
        <v>0.17050301351735064</v>
      </c>
    </row>
    <row r="64" spans="1:44" x14ac:dyDescent="0.25">
      <c r="A64" s="16">
        <v>30</v>
      </c>
      <c r="B64" s="13">
        <v>45.860290999999997</v>
      </c>
      <c r="C64" s="13">
        <f t="shared" si="51"/>
        <v>3.0903161051212935</v>
      </c>
      <c r="D64" s="13">
        <f t="shared" si="52"/>
        <v>0.84534403643428113</v>
      </c>
      <c r="E64" s="13"/>
      <c r="F64" s="13">
        <v>37.465512165600003</v>
      </c>
      <c r="G64" s="13">
        <f t="shared" si="53"/>
        <v>3.2270036318346258</v>
      </c>
      <c r="H64" s="13">
        <f t="shared" si="54"/>
        <v>1.0612092868207101</v>
      </c>
      <c r="I64" s="13"/>
      <c r="J64" s="13">
        <v>53.263744000000003</v>
      </c>
      <c r="K64" s="13">
        <f t="shared" si="49"/>
        <v>3.447491521035599</v>
      </c>
      <c r="L64" s="13">
        <f t="shared" si="55"/>
        <v>0.79132281481819122</v>
      </c>
      <c r="M64" s="13"/>
      <c r="N64" s="13">
        <v>30.015179</v>
      </c>
      <c r="O64" s="13">
        <f t="shared" si="56"/>
        <v>3.0015179000000001</v>
      </c>
      <c r="P64" s="13">
        <f t="shared" si="57"/>
        <v>0.71288982864643824</v>
      </c>
      <c r="Q64" s="13"/>
      <c r="R64" s="13">
        <v>26.226436499999998</v>
      </c>
      <c r="S64" s="13">
        <f t="shared" si="58"/>
        <v>4.2300704032258061</v>
      </c>
      <c r="T64" s="13">
        <f t="shared" si="59"/>
        <v>1.153224694744182</v>
      </c>
      <c r="AH64" s="13">
        <v>3.0903161051212935</v>
      </c>
      <c r="AI64" s="13">
        <v>3.2270036318346258</v>
      </c>
      <c r="AJ64" s="13">
        <v>3.447491521035599</v>
      </c>
      <c r="AK64" s="13">
        <v>3.0015179000000001</v>
      </c>
      <c r="AL64" s="13">
        <v>4.2300704032258061</v>
      </c>
      <c r="AQ64">
        <f t="shared" si="50"/>
        <v>3.3992799122434647</v>
      </c>
      <c r="AR64" s="13">
        <f t="shared" si="60"/>
        <v>0.22089472248289552</v>
      </c>
    </row>
    <row r="65" spans="1:44" x14ac:dyDescent="0.25">
      <c r="A65" s="16">
        <v>40</v>
      </c>
      <c r="B65" s="13">
        <v>49.438842999999999</v>
      </c>
      <c r="C65" s="13">
        <f t="shared" si="51"/>
        <v>3.3314584231805928</v>
      </c>
      <c r="D65" s="13">
        <f t="shared" si="52"/>
        <v>0.91130758630076514</v>
      </c>
      <c r="E65" s="13"/>
      <c r="F65" s="13">
        <v>39.030435604200001</v>
      </c>
      <c r="G65" s="13">
        <f t="shared" si="53"/>
        <v>3.3617946256847548</v>
      </c>
      <c r="H65" s="13">
        <f t="shared" si="54"/>
        <v>1.1055356870275261</v>
      </c>
      <c r="I65" s="13"/>
      <c r="J65" s="13">
        <v>57.936495999999998</v>
      </c>
      <c r="K65" s="13">
        <f t="shared" si="49"/>
        <v>3.7499350161812299</v>
      </c>
      <c r="L65" s="13">
        <f t="shared" si="55"/>
        <v>0.86074443237454124</v>
      </c>
      <c r="M65" s="13"/>
      <c r="N65" s="13">
        <v>35.252304000000002</v>
      </c>
      <c r="O65" s="13">
        <f t="shared" si="56"/>
        <v>3.5252304000000003</v>
      </c>
      <c r="P65" s="13">
        <f t="shared" si="57"/>
        <v>0.83727666451538241</v>
      </c>
      <c r="Q65" s="13"/>
      <c r="R65" s="13">
        <v>22.896489000000003</v>
      </c>
      <c r="S65" s="13">
        <f t="shared" si="58"/>
        <v>3.6929820967741938</v>
      </c>
      <c r="T65" s="13">
        <f t="shared" si="59"/>
        <v>1.0068007728666655</v>
      </c>
      <c r="AH65" s="13">
        <v>3.3314584231805928</v>
      </c>
      <c r="AI65" s="13">
        <v>3.3617946256847548</v>
      </c>
      <c r="AJ65" s="13">
        <v>3.7499350161812299</v>
      </c>
      <c r="AK65" s="13">
        <v>3.5252304000000003</v>
      </c>
      <c r="AL65" s="13">
        <v>3.6929820967741938</v>
      </c>
      <c r="AQ65">
        <f t="shared" si="50"/>
        <v>3.5322801123641541</v>
      </c>
      <c r="AR65" s="13">
        <f t="shared" si="60"/>
        <v>8.4452097489705058E-2</v>
      </c>
    </row>
    <row r="66" spans="1:44" x14ac:dyDescent="0.25">
      <c r="A66" s="16">
        <v>50</v>
      </c>
      <c r="B66" s="13">
        <v>52.028838999999998</v>
      </c>
      <c r="C66" s="13">
        <f t="shared" si="51"/>
        <v>3.5059864555256062</v>
      </c>
      <c r="D66" s="13">
        <f t="shared" si="52"/>
        <v>0.9590490555598381</v>
      </c>
      <c r="E66" s="13"/>
      <c r="F66" s="13">
        <v>39.7211826733</v>
      </c>
      <c r="G66" s="13">
        <f t="shared" si="53"/>
        <v>3.4212904972695952</v>
      </c>
      <c r="H66" s="13">
        <f t="shared" si="54"/>
        <v>1.1251010729572066</v>
      </c>
      <c r="I66" s="13"/>
      <c r="J66" s="13">
        <v>66.009780000000006</v>
      </c>
      <c r="K66" s="13">
        <f t="shared" si="49"/>
        <v>4.272477669902913</v>
      </c>
      <c r="L66" s="13">
        <f t="shared" si="55"/>
        <v>0.98068669215460225</v>
      </c>
      <c r="M66" s="13"/>
      <c r="N66" s="13">
        <v>40.708095999999998</v>
      </c>
      <c r="O66" s="13">
        <f t="shared" si="56"/>
        <v>4.0708095999999996</v>
      </c>
      <c r="P66" s="13">
        <f t="shared" si="57"/>
        <v>0.96685705529068322</v>
      </c>
      <c r="Q66" s="13"/>
      <c r="R66" s="13">
        <v>25.722481500000001</v>
      </c>
      <c r="S66" s="13">
        <f t="shared" si="58"/>
        <v>4.1487873387096776</v>
      </c>
      <c r="T66" s="13">
        <f t="shared" si="59"/>
        <v>1.1310648656328273</v>
      </c>
      <c r="AH66" s="13">
        <v>3.5059864555256062</v>
      </c>
      <c r="AI66" s="13">
        <v>3.4212904972695952</v>
      </c>
      <c r="AJ66" s="13">
        <v>4.272477669902913</v>
      </c>
      <c r="AK66" s="13">
        <v>4.0708095999999996</v>
      </c>
      <c r="AL66" s="13">
        <v>4.1487873387096776</v>
      </c>
      <c r="AQ66">
        <f t="shared" si="50"/>
        <v>3.8838703122815588</v>
      </c>
      <c r="AR66" s="13">
        <f t="shared" si="60"/>
        <v>0.17505988989984275</v>
      </c>
    </row>
    <row r="67" spans="1:44" x14ac:dyDescent="0.25">
      <c r="A67" s="16">
        <v>60</v>
      </c>
      <c r="B67" s="13">
        <v>54.250445999999997</v>
      </c>
      <c r="C67" s="13">
        <f>B67/14.84</f>
        <v>3.6556904312668461</v>
      </c>
      <c r="D67" s="13">
        <f t="shared" si="52"/>
        <v>1</v>
      </c>
      <c r="E67" s="13"/>
      <c r="F67" s="13">
        <v>35.304546078599998</v>
      </c>
      <c r="G67" s="13">
        <f t="shared" si="53"/>
        <v>3.0408739085788112</v>
      </c>
      <c r="H67" s="13">
        <f t="shared" si="54"/>
        <v>1</v>
      </c>
      <c r="I67" s="13"/>
      <c r="J67" s="13">
        <v>67.309753999999998</v>
      </c>
      <c r="K67" s="13">
        <f t="shared" si="49"/>
        <v>4.3566183818770225</v>
      </c>
      <c r="L67" s="13">
        <f t="shared" si="55"/>
        <v>1</v>
      </c>
      <c r="M67" s="13"/>
      <c r="N67" s="13">
        <v>42.103530999999997</v>
      </c>
      <c r="O67" s="13">
        <f t="shared" si="56"/>
        <v>4.2103530999999998</v>
      </c>
      <c r="P67" s="13">
        <f t="shared" si="57"/>
        <v>1</v>
      </c>
      <c r="Q67" s="13"/>
      <c r="R67" s="13">
        <v>22.741827000000001</v>
      </c>
      <c r="S67" s="13">
        <f t="shared" si="58"/>
        <v>3.6680366129032258</v>
      </c>
      <c r="T67" s="13">
        <f t="shared" si="59"/>
        <v>1</v>
      </c>
      <c r="AH67" s="13">
        <v>3.6556904312668461</v>
      </c>
      <c r="AI67" s="13">
        <v>3.0408739085788112</v>
      </c>
      <c r="AJ67" s="13">
        <v>4.3566183818770225</v>
      </c>
      <c r="AK67" s="13">
        <v>4.2103530999999998</v>
      </c>
      <c r="AL67" s="13">
        <v>3.6680366129032258</v>
      </c>
      <c r="AQ67">
        <f t="shared" si="50"/>
        <v>3.786314486925181</v>
      </c>
      <c r="AR67" s="13">
        <f t="shared" si="60"/>
        <v>0.23364387785910506</v>
      </c>
    </row>
    <row r="68" spans="1:44" x14ac:dyDescent="0.25">
      <c r="I68" s="13"/>
      <c r="AR68" s="13"/>
    </row>
    <row r="69" spans="1:44" x14ac:dyDescent="0.25">
      <c r="B69" s="15"/>
      <c r="F69" s="15"/>
      <c r="I69" s="13"/>
      <c r="J69" s="15"/>
      <c r="N69" s="15"/>
      <c r="R69" s="15"/>
      <c r="AR69" s="13"/>
    </row>
    <row r="70" spans="1:44" x14ac:dyDescent="0.25">
      <c r="A70" s="16" t="s">
        <v>14</v>
      </c>
      <c r="B70" s="13" t="s">
        <v>11</v>
      </c>
      <c r="C70" s="13" t="s">
        <v>12</v>
      </c>
      <c r="D70" s="13" t="s">
        <v>13</v>
      </c>
      <c r="E70" s="13"/>
      <c r="F70" s="13" t="s">
        <v>11</v>
      </c>
      <c r="G70" s="13" t="s">
        <v>12</v>
      </c>
      <c r="H70" s="13" t="s">
        <v>13</v>
      </c>
      <c r="I70" s="13"/>
      <c r="J70" s="13" t="s">
        <v>11</v>
      </c>
      <c r="K70" s="13" t="s">
        <v>12</v>
      </c>
      <c r="L70" s="13" t="s">
        <v>13</v>
      </c>
      <c r="M70" s="13"/>
      <c r="N70" s="13" t="s">
        <v>11</v>
      </c>
      <c r="O70" s="13" t="s">
        <v>12</v>
      </c>
      <c r="P70" s="13" t="s">
        <v>13</v>
      </c>
      <c r="Q70" s="13"/>
      <c r="R70" s="13" t="s">
        <v>11</v>
      </c>
      <c r="S70" s="13" t="s">
        <v>12</v>
      </c>
      <c r="T70" s="13" t="s">
        <v>13</v>
      </c>
      <c r="AR70" s="13"/>
    </row>
    <row r="71" spans="1:44" x14ac:dyDescent="0.25">
      <c r="A71" s="16">
        <v>-70</v>
      </c>
      <c r="B71">
        <v>0.13</v>
      </c>
      <c r="C71">
        <f>B71/14.84</f>
        <v>8.7601078167115903E-3</v>
      </c>
      <c r="D71">
        <f>C71/C$84</f>
        <v>1.9079714342039279E-3</v>
      </c>
      <c r="F71">
        <v>2.1412737699999997</v>
      </c>
      <c r="G71">
        <f>F71/11.61</f>
        <v>0.18443357192075796</v>
      </c>
      <c r="H71">
        <f>G71/G$84</f>
        <v>3.8342072178723964E-2</v>
      </c>
      <c r="I71" s="13"/>
      <c r="J71">
        <v>-0.89434499999999995</v>
      </c>
      <c r="K71">
        <f t="shared" ref="K71:K84" si="61">J71/15.45</f>
        <v>-5.7886407766990292E-2</v>
      </c>
      <c r="L71">
        <f>K71/K$84</f>
        <v>-1.1095431454284288E-2</v>
      </c>
      <c r="N71">
        <v>0.33962697662399993</v>
      </c>
      <c r="O71">
        <f>N71/10</f>
        <v>3.3962697662399996E-2</v>
      </c>
      <c r="P71">
        <f>O71/O$84</f>
        <v>6.1591320114730095E-3</v>
      </c>
      <c r="R71" s="13">
        <v>1.331607</v>
      </c>
      <c r="S71">
        <f>R71/6.2</f>
        <v>0.21477532258064516</v>
      </c>
      <c r="T71">
        <f>S71/S$84</f>
        <v>5.2934039350026198E-2</v>
      </c>
      <c r="AH71">
        <v>8.7601078167115903E-3</v>
      </c>
      <c r="AI71">
        <v>0.18443357192075796</v>
      </c>
      <c r="AJ71">
        <v>-5.7886407766990292E-2</v>
      </c>
      <c r="AK71">
        <v>3.3962697662399996E-2</v>
      </c>
      <c r="AL71">
        <v>0.21477532258064516</v>
      </c>
      <c r="AQ71">
        <f t="shared" si="50"/>
        <v>7.6809058442704886E-2</v>
      </c>
      <c r="AR71" s="13">
        <f t="shared" si="60"/>
        <v>5.2548579844002241E-2</v>
      </c>
    </row>
    <row r="72" spans="1:44" x14ac:dyDescent="0.25">
      <c r="A72" s="16">
        <v>-60</v>
      </c>
      <c r="B72">
        <v>-5.9234499999999999</v>
      </c>
      <c r="C72">
        <f t="shared" ref="C72:C84" si="62">B72/14.84</f>
        <v>-0.39915431266846363</v>
      </c>
      <c r="D72">
        <f t="shared" ref="D72:D84" si="63">C72/C$84</f>
        <v>-8.6936718399501969E-2</v>
      </c>
      <c r="F72">
        <v>3.0429368599999997</v>
      </c>
      <c r="G72">
        <f t="shared" ref="G72:G84" si="64">F72/11.61</f>
        <v>0.26209619810508183</v>
      </c>
      <c r="H72">
        <f t="shared" ref="H72:H84" si="65">G72/G$84</f>
        <v>5.4487430031620696E-2</v>
      </c>
      <c r="I72" s="13"/>
      <c r="J72">
        <v>-1.175565</v>
      </c>
      <c r="K72">
        <f t="shared" si="61"/>
        <v>-7.6088349514563114E-2</v>
      </c>
      <c r="L72">
        <f t="shared" ref="L72:L84" si="66">K72/K$84</f>
        <v>-1.4584305695850831E-2</v>
      </c>
      <c r="N72">
        <v>1.0999220641890002</v>
      </c>
      <c r="O72">
        <f t="shared" ref="O72:O84" si="67">N72/10</f>
        <v>0.10999220641890002</v>
      </c>
      <c r="P72">
        <f t="shared" ref="P72:P84" si="68">O72/O$84</f>
        <v>1.9947076239388496E-2</v>
      </c>
      <c r="R72" s="13">
        <v>1.798549</v>
      </c>
      <c r="S72">
        <f t="shared" ref="S72:S84" si="69">R72/6.2</f>
        <v>0.29008854838709675</v>
      </c>
      <c r="T72">
        <f t="shared" ref="T72:T84" si="70">S72/S$84</f>
        <v>7.1495916992739036E-2</v>
      </c>
      <c r="AH72">
        <v>-0.39915431266846363</v>
      </c>
      <c r="AI72">
        <v>0.26209619810508183</v>
      </c>
      <c r="AJ72">
        <v>-7.6088349514563114E-2</v>
      </c>
      <c r="AK72">
        <v>0.10999220641890002</v>
      </c>
      <c r="AL72">
        <v>0.29008854838709675</v>
      </c>
      <c r="AQ72">
        <f t="shared" si="50"/>
        <v>3.7386858145610366E-2</v>
      </c>
      <c r="AR72" s="13">
        <f t="shared" si="60"/>
        <v>0.12709618107619386</v>
      </c>
    </row>
    <row r="73" spans="1:44" x14ac:dyDescent="0.25">
      <c r="A73" s="16">
        <v>-50</v>
      </c>
      <c r="B73">
        <v>-2.2999160000000001</v>
      </c>
      <c r="C73">
        <f t="shared" si="62"/>
        <v>-0.15498086253369273</v>
      </c>
      <c r="D73">
        <f t="shared" si="63"/>
        <v>-3.3755184838988928E-2</v>
      </c>
      <c r="F73">
        <v>1.6765822899999998</v>
      </c>
      <c r="G73">
        <f t="shared" si="64"/>
        <v>0.14440846597760551</v>
      </c>
      <c r="H73">
        <f t="shared" si="65"/>
        <v>3.0021214511374843E-2</v>
      </c>
      <c r="I73" s="13"/>
      <c r="J73">
        <v>-1.542216</v>
      </c>
      <c r="K73">
        <f t="shared" si="61"/>
        <v>-9.9819805825242719E-2</v>
      </c>
      <c r="L73">
        <f t="shared" si="66"/>
        <v>-1.9133054823027466E-2</v>
      </c>
      <c r="N73">
        <v>1.3736877666330001</v>
      </c>
      <c r="O73">
        <f t="shared" si="67"/>
        <v>0.1373687766633</v>
      </c>
      <c r="P73">
        <f t="shared" si="68"/>
        <v>2.4911814666021125E-2</v>
      </c>
      <c r="R73" s="13">
        <v>1.0092220000000001</v>
      </c>
      <c r="S73">
        <f t="shared" si="69"/>
        <v>0.16277774193548389</v>
      </c>
      <c r="T73">
        <f t="shared" si="70"/>
        <v>4.0118591341823932E-2</v>
      </c>
      <c r="AH73">
        <v>-0.15498086253369273</v>
      </c>
      <c r="AI73">
        <v>0.14440846597760551</v>
      </c>
      <c r="AJ73">
        <v>-9.9819805825242719E-2</v>
      </c>
      <c r="AK73">
        <v>0.1373687766633</v>
      </c>
      <c r="AL73">
        <v>0.16277774193548389</v>
      </c>
      <c r="AQ73">
        <f t="shared" si="50"/>
        <v>3.7950863243490791E-2</v>
      </c>
      <c r="AR73" s="13">
        <f t="shared" si="60"/>
        <v>6.8191751847139701E-2</v>
      </c>
    </row>
    <row r="74" spans="1:44" x14ac:dyDescent="0.25">
      <c r="A74" s="16">
        <v>-40</v>
      </c>
      <c r="B74">
        <v>-2.7784200000000001</v>
      </c>
      <c r="C74">
        <f t="shared" si="62"/>
        <v>-0.18722506738544475</v>
      </c>
      <c r="D74">
        <f t="shared" si="63"/>
        <v>-4.0778046094006752E-2</v>
      </c>
      <c r="F74">
        <v>-0.94018250000000003</v>
      </c>
      <c r="G74">
        <f t="shared" si="64"/>
        <v>-8.0980404823428082E-2</v>
      </c>
      <c r="H74">
        <f t="shared" si="65"/>
        <v>-1.6835094036655177E-2</v>
      </c>
      <c r="I74" s="13"/>
      <c r="J74">
        <v>1.231139</v>
      </c>
      <c r="K74">
        <f t="shared" si="61"/>
        <v>7.9685372168284793E-2</v>
      </c>
      <c r="L74">
        <f t="shared" si="66"/>
        <v>1.52737683837849E-2</v>
      </c>
      <c r="N74">
        <v>1.0470077202389998</v>
      </c>
      <c r="O74">
        <f t="shared" si="67"/>
        <v>0.10470077202389998</v>
      </c>
      <c r="P74">
        <f t="shared" si="68"/>
        <v>1.8987475111915779E-2</v>
      </c>
      <c r="R74" s="13">
        <v>1.484577</v>
      </c>
      <c r="S74">
        <f t="shared" si="69"/>
        <v>0.23944790322580645</v>
      </c>
      <c r="T74">
        <f t="shared" si="70"/>
        <v>5.9014902547180843E-2</v>
      </c>
      <c r="AH74">
        <v>-0.18722506738544475</v>
      </c>
      <c r="AI74">
        <v>-8.0980404823428082E-2</v>
      </c>
      <c r="AJ74">
        <v>7.9685372168284793E-2</v>
      </c>
      <c r="AK74">
        <v>0.10470077202389998</v>
      </c>
      <c r="AL74">
        <v>0.23944790322580645</v>
      </c>
      <c r="AQ74">
        <f t="shared" si="50"/>
        <v>3.1125715041823689E-2</v>
      </c>
      <c r="AR74" s="13">
        <f t="shared" si="60"/>
        <v>7.4637225865435433E-2</v>
      </c>
    </row>
    <row r="75" spans="1:44" x14ac:dyDescent="0.25">
      <c r="A75" s="16">
        <v>-30</v>
      </c>
      <c r="B75">
        <v>6.8982939999999999</v>
      </c>
      <c r="C75">
        <f t="shared" si="62"/>
        <v>0.4648446091644205</v>
      </c>
      <c r="D75">
        <f t="shared" si="63"/>
        <v>0.10124421459031038</v>
      </c>
      <c r="F75">
        <v>2.4122019599999995</v>
      </c>
      <c r="G75">
        <f t="shared" si="64"/>
        <v>0.20776933333333331</v>
      </c>
      <c r="H75">
        <f t="shared" si="65"/>
        <v>4.3193366002881269E-2</v>
      </c>
      <c r="I75" s="13"/>
      <c r="J75">
        <v>2.8677269999999999</v>
      </c>
      <c r="K75">
        <f t="shared" si="61"/>
        <v>0.18561339805825244</v>
      </c>
      <c r="L75">
        <f t="shared" si="66"/>
        <v>3.5577622011751978E-2</v>
      </c>
      <c r="N75">
        <v>2.3560254780269996</v>
      </c>
      <c r="O75">
        <f t="shared" si="67"/>
        <v>0.23560254780269996</v>
      </c>
      <c r="P75">
        <f t="shared" si="68"/>
        <v>4.2726499778688837E-2</v>
      </c>
      <c r="R75" s="13">
        <v>0.89143399999999995</v>
      </c>
      <c r="S75">
        <f t="shared" si="69"/>
        <v>0.14377967741935482</v>
      </c>
      <c r="T75">
        <f t="shared" si="70"/>
        <v>3.5436282952816596E-2</v>
      </c>
      <c r="AH75">
        <v>0.4648446091644205</v>
      </c>
      <c r="AI75">
        <v>0.20776933333333331</v>
      </c>
      <c r="AJ75">
        <v>0.18561339805825244</v>
      </c>
      <c r="AK75">
        <v>0.23560254780269996</v>
      </c>
      <c r="AL75">
        <v>0.14377967741935482</v>
      </c>
      <c r="AQ75">
        <f t="shared" si="50"/>
        <v>0.24752191315561217</v>
      </c>
      <c r="AR75" s="13">
        <f t="shared" si="60"/>
        <v>5.6367813861545615E-2</v>
      </c>
    </row>
    <row r="76" spans="1:44" x14ac:dyDescent="0.25">
      <c r="A76" s="16">
        <v>-20</v>
      </c>
      <c r="B76">
        <v>9.4331040000000002</v>
      </c>
      <c r="C76">
        <f t="shared" si="62"/>
        <v>0.63565390835579516</v>
      </c>
      <c r="D76">
        <f t="shared" si="63"/>
        <v>0.13844686898365238</v>
      </c>
      <c r="F76">
        <v>5.9526229199999996</v>
      </c>
      <c r="G76">
        <f t="shared" si="64"/>
        <v>0.51271515245478039</v>
      </c>
      <c r="H76">
        <f t="shared" si="65"/>
        <v>0.10658884484974877</v>
      </c>
      <c r="I76" s="13"/>
      <c r="J76">
        <v>9.2166589999999999</v>
      </c>
      <c r="K76">
        <f t="shared" si="61"/>
        <v>0.59654750809061496</v>
      </c>
      <c r="L76">
        <f t="shared" si="66"/>
        <v>0.1143438026399347</v>
      </c>
      <c r="N76">
        <v>3.0656188353959997</v>
      </c>
      <c r="O76">
        <f t="shared" si="67"/>
        <v>0.30656188353959996</v>
      </c>
      <c r="P76">
        <f t="shared" si="68"/>
        <v>5.5594968608650361E-2</v>
      </c>
      <c r="R76" s="13">
        <v>1.8149930000000001</v>
      </c>
      <c r="S76">
        <f t="shared" si="69"/>
        <v>0.29274080645161293</v>
      </c>
      <c r="T76">
        <f t="shared" si="70"/>
        <v>7.2149598854633623E-2</v>
      </c>
      <c r="AH76">
        <v>0.63565390835579516</v>
      </c>
      <c r="AI76">
        <v>0.51271515245478039</v>
      </c>
      <c r="AJ76">
        <v>0.59654750809061496</v>
      </c>
      <c r="AK76">
        <v>0.30656188353959996</v>
      </c>
      <c r="AL76">
        <v>0.29274080645161293</v>
      </c>
      <c r="AQ76">
        <f t="shared" si="50"/>
        <v>0.46884385177848065</v>
      </c>
      <c r="AR76" s="13">
        <f t="shared" si="60"/>
        <v>7.1904878006546588E-2</v>
      </c>
    </row>
    <row r="77" spans="1:44" x14ac:dyDescent="0.25">
      <c r="A77" s="16">
        <v>-10</v>
      </c>
      <c r="B77">
        <v>25.974432</v>
      </c>
      <c r="C77">
        <f t="shared" si="62"/>
        <v>1.7502986522911053</v>
      </c>
      <c r="D77">
        <f t="shared" si="63"/>
        <v>0.3812190328897877</v>
      </c>
      <c r="F77">
        <v>14.353622909999999</v>
      </c>
      <c r="G77">
        <f t="shared" si="64"/>
        <v>1.236315496124031</v>
      </c>
      <c r="H77">
        <f t="shared" si="65"/>
        <v>0.25701881438607727</v>
      </c>
      <c r="I77" s="13"/>
      <c r="J77">
        <v>18.972069000000001</v>
      </c>
      <c r="K77">
        <f t="shared" si="61"/>
        <v>1.2279656310679612</v>
      </c>
      <c r="L77">
        <f t="shared" si="66"/>
        <v>0.23537146306565351</v>
      </c>
      <c r="N77">
        <v>8.5406853965940002</v>
      </c>
      <c r="O77">
        <f t="shared" si="67"/>
        <v>0.85406853965939999</v>
      </c>
      <c r="P77">
        <f t="shared" si="68"/>
        <v>0.15488524895452879</v>
      </c>
      <c r="R77" s="13">
        <v>2.9511799999999999</v>
      </c>
      <c r="S77">
        <f t="shared" si="69"/>
        <v>0.47599677419354836</v>
      </c>
      <c r="T77">
        <f>S77/S$84</f>
        <v>0.11731530267489605</v>
      </c>
      <c r="AH77">
        <v>1.7502986522911053</v>
      </c>
      <c r="AI77">
        <v>1.236315496124031</v>
      </c>
      <c r="AJ77">
        <v>1.2279656310679612</v>
      </c>
      <c r="AK77">
        <v>0.85406853965939999</v>
      </c>
      <c r="AL77">
        <v>0.47599677419354836</v>
      </c>
      <c r="AQ77">
        <f t="shared" si="50"/>
        <v>1.1089290186672092</v>
      </c>
      <c r="AR77" s="13">
        <f t="shared" si="60"/>
        <v>0.21299168135400398</v>
      </c>
    </row>
    <row r="78" spans="1:44" x14ac:dyDescent="0.25">
      <c r="A78" s="16">
        <v>0</v>
      </c>
      <c r="B78">
        <v>27.394614000000001</v>
      </c>
      <c r="C78">
        <f t="shared" si="62"/>
        <v>1.8459982479784367</v>
      </c>
      <c r="D78">
        <f t="shared" si="63"/>
        <v>0.40206262279263849</v>
      </c>
      <c r="F78">
        <v>23.656940030000001</v>
      </c>
      <c r="G78">
        <f t="shared" si="64"/>
        <v>2.0376348001722655</v>
      </c>
      <c r="H78">
        <f t="shared" si="65"/>
        <v>0.42360585314506721</v>
      </c>
      <c r="I78" s="13"/>
      <c r="J78">
        <v>35.516956</v>
      </c>
      <c r="K78">
        <f t="shared" si="61"/>
        <v>2.2988321035598709</v>
      </c>
      <c r="L78">
        <f t="shared" si="66"/>
        <v>0.44063079769309516</v>
      </c>
      <c r="N78">
        <v>15.779254986650999</v>
      </c>
      <c r="O78">
        <f t="shared" si="67"/>
        <v>1.5779254986650999</v>
      </c>
      <c r="P78">
        <f t="shared" si="68"/>
        <v>0.28615664006299535</v>
      </c>
      <c r="R78" s="13">
        <v>5.8404069999999999</v>
      </c>
      <c r="S78">
        <f t="shared" si="69"/>
        <v>0.94200112903225797</v>
      </c>
      <c r="T78">
        <f t="shared" si="70"/>
        <v>0.23216784979214469</v>
      </c>
      <c r="AH78">
        <v>1.8459982479784367</v>
      </c>
      <c r="AI78">
        <v>2.0376348001722655</v>
      </c>
      <c r="AJ78">
        <v>2.2988321035598709</v>
      </c>
      <c r="AK78">
        <v>1.5779254986650999</v>
      </c>
      <c r="AL78">
        <v>0.94200112903225797</v>
      </c>
      <c r="AQ78">
        <f t="shared" si="50"/>
        <v>1.7404783558815862</v>
      </c>
      <c r="AR78" s="13">
        <f t="shared" si="60"/>
        <v>0.23186036969954943</v>
      </c>
    </row>
    <row r="79" spans="1:44" x14ac:dyDescent="0.25">
      <c r="A79" s="16">
        <v>10</v>
      </c>
      <c r="B79">
        <v>51.052376000000002</v>
      </c>
      <c r="C79">
        <f t="shared" si="62"/>
        <v>3.4401870619946093</v>
      </c>
      <c r="D79">
        <f t="shared" si="63"/>
        <v>0.74928057735567832</v>
      </c>
      <c r="F79">
        <v>29.647702150000001</v>
      </c>
      <c r="G79">
        <f t="shared" si="64"/>
        <v>2.5536349827734712</v>
      </c>
      <c r="H79">
        <f t="shared" si="65"/>
        <v>0.53087762606301847</v>
      </c>
      <c r="I79" s="13"/>
      <c r="J79">
        <v>48.373756</v>
      </c>
      <c r="K79">
        <f t="shared" si="61"/>
        <v>3.1309874433656959</v>
      </c>
      <c r="L79">
        <f t="shared" si="66"/>
        <v>0.60013495226593028</v>
      </c>
      <c r="N79">
        <v>28.119435919613998</v>
      </c>
      <c r="O79">
        <f t="shared" si="67"/>
        <v>2.8119435919613998</v>
      </c>
      <c r="P79">
        <f t="shared" si="68"/>
        <v>0.50994570466290778</v>
      </c>
      <c r="R79" s="13">
        <v>9.0462830000000007</v>
      </c>
      <c r="S79">
        <f t="shared" si="69"/>
        <v>1.4590779032258065</v>
      </c>
      <c r="T79">
        <f t="shared" si="70"/>
        <v>0.35960782745470177</v>
      </c>
      <c r="AH79">
        <v>3.4401870619946093</v>
      </c>
      <c r="AI79">
        <v>2.5536349827734712</v>
      </c>
      <c r="AJ79">
        <v>3.1309874433656959</v>
      </c>
      <c r="AK79">
        <v>2.8119435919613998</v>
      </c>
      <c r="AL79">
        <v>1.4590779032258065</v>
      </c>
      <c r="AQ79">
        <f t="shared" si="50"/>
        <v>2.6791661966641964</v>
      </c>
      <c r="AR79" s="13">
        <f t="shared" si="60"/>
        <v>0.339506889664064</v>
      </c>
    </row>
    <row r="80" spans="1:44" x14ac:dyDescent="0.25">
      <c r="A80" s="16">
        <v>20</v>
      </c>
      <c r="B80">
        <v>48.459415999999997</v>
      </c>
      <c r="C80">
        <f t="shared" si="62"/>
        <v>3.2654592991913747</v>
      </c>
      <c r="D80">
        <f t="shared" si="63"/>
        <v>0.71122447266311362</v>
      </c>
      <c r="F80">
        <v>42.600615659999995</v>
      </c>
      <c r="G80">
        <f t="shared" si="64"/>
        <v>3.6693036744186043</v>
      </c>
      <c r="H80">
        <f t="shared" si="65"/>
        <v>0.76281506053931547</v>
      </c>
      <c r="I80" s="13"/>
      <c r="J80">
        <v>60.379227</v>
      </c>
      <c r="K80">
        <f t="shared" si="61"/>
        <v>3.9080405825242721</v>
      </c>
      <c r="L80">
        <f t="shared" si="66"/>
        <v>0.74907734089324729</v>
      </c>
      <c r="N80">
        <v>39.706312368567005</v>
      </c>
      <c r="O80">
        <f t="shared" si="67"/>
        <v>3.9706312368567005</v>
      </c>
      <c r="P80">
        <f t="shared" si="68"/>
        <v>0.72007359956431094</v>
      </c>
      <c r="R80" s="13">
        <v>12.576454</v>
      </c>
      <c r="S80">
        <f t="shared" si="69"/>
        <v>2.0284603225806452</v>
      </c>
      <c r="T80">
        <f t="shared" si="70"/>
        <v>0.49993917944242888</v>
      </c>
      <c r="AH80">
        <v>3.2654592991913747</v>
      </c>
      <c r="AI80">
        <v>3.6693036744186043</v>
      </c>
      <c r="AJ80">
        <v>3.9080405825242721</v>
      </c>
      <c r="AK80">
        <v>3.9706312368567005</v>
      </c>
      <c r="AL80">
        <v>2.0284603225806452</v>
      </c>
      <c r="AQ80">
        <f t="shared" si="50"/>
        <v>3.3683790231143194</v>
      </c>
      <c r="AR80" s="13">
        <f t="shared" si="60"/>
        <v>0.35710450620492112</v>
      </c>
    </row>
    <row r="81" spans="1:44" x14ac:dyDescent="0.25">
      <c r="A81" s="16">
        <v>30</v>
      </c>
      <c r="B81">
        <v>66.802598000000003</v>
      </c>
      <c r="C81">
        <f t="shared" si="62"/>
        <v>4.501522776280324</v>
      </c>
      <c r="D81">
        <f t="shared" si="63"/>
        <v>0.98044191318929585</v>
      </c>
      <c r="F81">
        <v>46.705662259999997</v>
      </c>
      <c r="G81">
        <f t="shared" si="64"/>
        <v>4.0228821929371232</v>
      </c>
      <c r="H81">
        <f t="shared" si="65"/>
        <v>0.83632083791323142</v>
      </c>
      <c r="I81" s="13"/>
      <c r="J81">
        <v>70.104729000000006</v>
      </c>
      <c r="K81">
        <f t="shared" si="61"/>
        <v>4.5375229126213599</v>
      </c>
      <c r="L81">
        <f t="shared" si="66"/>
        <v>0.8697339564046046</v>
      </c>
      <c r="N81">
        <v>48.595150138352992</v>
      </c>
      <c r="O81">
        <f t="shared" si="67"/>
        <v>4.8595150138352992</v>
      </c>
      <c r="P81">
        <f t="shared" si="68"/>
        <v>0.88127258851650492</v>
      </c>
      <c r="R81" s="13">
        <v>17.582025999999999</v>
      </c>
      <c r="S81">
        <f t="shared" si="69"/>
        <v>2.8358106451612901</v>
      </c>
      <c r="T81">
        <f t="shared" si="70"/>
        <v>0.69892066963990396</v>
      </c>
      <c r="AH81">
        <v>4.501522776280324</v>
      </c>
      <c r="AI81">
        <v>4.0228821929371232</v>
      </c>
      <c r="AJ81">
        <v>4.5375229126213599</v>
      </c>
      <c r="AK81">
        <v>4.8595150138352992</v>
      </c>
      <c r="AL81">
        <v>2.8358106451612901</v>
      </c>
      <c r="AQ81">
        <f t="shared" si="50"/>
        <v>4.1514507081670784</v>
      </c>
      <c r="AR81" s="13">
        <f t="shared" si="60"/>
        <v>0.35499266889479864</v>
      </c>
    </row>
    <row r="82" spans="1:44" x14ac:dyDescent="0.25">
      <c r="A82" s="16">
        <v>40</v>
      </c>
      <c r="B82">
        <v>70.559960000000004</v>
      </c>
      <c r="C82">
        <f t="shared" si="62"/>
        <v>4.7547142857142859</v>
      </c>
      <c r="D82">
        <f t="shared" si="63"/>
        <v>1.0355876006043983</v>
      </c>
      <c r="F82">
        <v>54.30494908</v>
      </c>
      <c r="G82">
        <f t="shared" si="64"/>
        <v>4.677428861326443</v>
      </c>
      <c r="H82">
        <f t="shared" si="65"/>
        <v>0.97239517265804354</v>
      </c>
      <c r="I82" s="13"/>
      <c r="J82">
        <v>75.744399999999999</v>
      </c>
      <c r="K82">
        <f t="shared" si="61"/>
        <v>4.9025501618122975</v>
      </c>
      <c r="L82">
        <f t="shared" si="66"/>
        <v>0.93970089646153432</v>
      </c>
      <c r="N82">
        <v>53.29952528241899</v>
      </c>
      <c r="O82">
        <f t="shared" si="67"/>
        <v>5.3299525282418987</v>
      </c>
      <c r="P82">
        <f t="shared" si="68"/>
        <v>0.96658638729601953</v>
      </c>
      <c r="R82" s="13">
        <v>20.543147999999999</v>
      </c>
      <c r="S82">
        <f t="shared" si="69"/>
        <v>3.3134109677419352</v>
      </c>
      <c r="T82">
        <f t="shared" si="70"/>
        <v>0.81663118668301671</v>
      </c>
      <c r="AH82">
        <v>4.7547142857142859</v>
      </c>
      <c r="AI82">
        <v>4.677428861326443</v>
      </c>
      <c r="AJ82">
        <v>4.9025501618122975</v>
      </c>
      <c r="AK82">
        <v>5.3299525282418987</v>
      </c>
      <c r="AL82">
        <v>3.3134109677419352</v>
      </c>
      <c r="AQ82">
        <f t="shared" si="50"/>
        <v>4.5956113609673714</v>
      </c>
      <c r="AR82" s="13">
        <f t="shared" si="60"/>
        <v>0.33981716185573518</v>
      </c>
    </row>
    <row r="83" spans="1:44" x14ac:dyDescent="0.25">
      <c r="A83" s="16">
        <v>50</v>
      </c>
      <c r="B83">
        <v>76.767846000000006</v>
      </c>
      <c r="C83">
        <f t="shared" si="62"/>
        <v>5.1730354447439355</v>
      </c>
      <c r="D83">
        <f t="shared" si="63"/>
        <v>1.1266989017951252</v>
      </c>
      <c r="F83">
        <v>59.600823250000005</v>
      </c>
      <c r="G83">
        <f t="shared" si="64"/>
        <v>5.1335765073212754</v>
      </c>
      <c r="H83">
        <f t="shared" si="65"/>
        <v>1.0672241443292279</v>
      </c>
      <c r="I83" s="13"/>
      <c r="J83">
        <v>81.50412</v>
      </c>
      <c r="K83">
        <f t="shared" si="61"/>
        <v>5.2753475728155346</v>
      </c>
      <c r="L83">
        <f t="shared" si="66"/>
        <v>1.0111571895652811</v>
      </c>
      <c r="N83">
        <v>56.245003623587991</v>
      </c>
      <c r="O83">
        <f t="shared" si="67"/>
        <v>5.6245003623587992</v>
      </c>
      <c r="P83">
        <f t="shared" si="68"/>
        <v>1.0200026091772363</v>
      </c>
      <c r="R83" s="13">
        <v>21.374542000000002</v>
      </c>
      <c r="S83">
        <f t="shared" si="69"/>
        <v>3.4475067741935486</v>
      </c>
      <c r="T83">
        <f t="shared" si="70"/>
        <v>0.84968075965114909</v>
      </c>
      <c r="AH83">
        <v>5.1730354447439355</v>
      </c>
      <c r="AI83">
        <v>5.1335765073212754</v>
      </c>
      <c r="AJ83">
        <v>5.2753475728155346</v>
      </c>
      <c r="AK83">
        <v>5.6245003623587992</v>
      </c>
      <c r="AL83">
        <v>3.4475067741935486</v>
      </c>
      <c r="AQ83">
        <f t="shared" si="50"/>
        <v>4.9307933322866182</v>
      </c>
      <c r="AR83" s="13">
        <f t="shared" si="60"/>
        <v>0.38078132430455053</v>
      </c>
    </row>
    <row r="84" spans="1:44" x14ac:dyDescent="0.25">
      <c r="A84" s="16">
        <v>60</v>
      </c>
      <c r="B84">
        <v>68.135192000000004</v>
      </c>
      <c r="C84">
        <f t="shared" si="62"/>
        <v>4.5913202156334236</v>
      </c>
      <c r="D84">
        <f t="shared" si="63"/>
        <v>1</v>
      </c>
      <c r="F84">
        <v>55.846584399999998</v>
      </c>
      <c r="G84">
        <f t="shared" si="64"/>
        <v>4.8102139879414301</v>
      </c>
      <c r="H84">
        <f t="shared" si="65"/>
        <v>1</v>
      </c>
      <c r="I84" s="13"/>
      <c r="J84">
        <v>80.604797000000005</v>
      </c>
      <c r="K84">
        <f t="shared" si="61"/>
        <v>5.2171389644012951</v>
      </c>
      <c r="L84">
        <f t="shared" si="66"/>
        <v>1</v>
      </c>
      <c r="N84">
        <v>55.142019361065003</v>
      </c>
      <c r="O84">
        <f t="shared" si="67"/>
        <v>5.5142019361065007</v>
      </c>
      <c r="P84">
        <f t="shared" si="68"/>
        <v>1</v>
      </c>
      <c r="R84" s="13">
        <v>25.155968000000001</v>
      </c>
      <c r="S84">
        <f t="shared" si="69"/>
        <v>4.0574141935483876</v>
      </c>
      <c r="T84">
        <f t="shared" si="70"/>
        <v>1</v>
      </c>
      <c r="AH84">
        <v>4.5913202156334236</v>
      </c>
      <c r="AI84">
        <v>4.8102139879414301</v>
      </c>
      <c r="AJ84">
        <v>5.2171389644012951</v>
      </c>
      <c r="AK84">
        <v>5.5142019361065007</v>
      </c>
      <c r="AL84">
        <v>4.0574141935483876</v>
      </c>
      <c r="AQ84">
        <f t="shared" si="50"/>
        <v>4.8380578595262076</v>
      </c>
      <c r="AR84" s="13">
        <f t="shared" si="60"/>
        <v>0.25218372030107372</v>
      </c>
    </row>
    <row r="86" spans="1:44" x14ac:dyDescent="0.25">
      <c r="A86" s="12"/>
    </row>
    <row r="87" spans="1:44" x14ac:dyDescent="0.25">
      <c r="A87" s="12"/>
    </row>
    <row r="88" spans="1:44" x14ac:dyDescent="0.25">
      <c r="A88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A17" sqref="A17"/>
    </sheetView>
  </sheetViews>
  <sheetFormatPr baseColWidth="10" defaultRowHeight="15" x14ac:dyDescent="0.25"/>
  <cols>
    <col min="1" max="1" width="26.42578125" style="23" customWidth="1"/>
  </cols>
  <sheetData>
    <row r="1" spans="1:12" ht="15.75" x14ac:dyDescent="0.25">
      <c r="A1" s="21"/>
      <c r="K1" s="20"/>
      <c r="L1" s="20"/>
    </row>
    <row r="2" spans="1:12" x14ac:dyDescent="0.25">
      <c r="A2" s="22"/>
      <c r="B2" s="11"/>
      <c r="C2" s="11"/>
      <c r="D2" s="11"/>
      <c r="E2" s="11"/>
      <c r="F2" s="11"/>
      <c r="G2" s="11"/>
      <c r="K2" s="20"/>
      <c r="L2" s="20"/>
    </row>
    <row r="3" spans="1:12" ht="15.75" x14ac:dyDescent="0.25">
      <c r="A3" s="21" t="s">
        <v>2</v>
      </c>
      <c r="K3" s="19" t="s">
        <v>15</v>
      </c>
      <c r="L3" s="19" t="s">
        <v>5</v>
      </c>
    </row>
    <row r="4" spans="1:12" x14ac:dyDescent="0.25">
      <c r="A4" s="22">
        <v>-20</v>
      </c>
      <c r="B4">
        <v>91.669881450000005</v>
      </c>
      <c r="C4">
        <v>100.0907019</v>
      </c>
      <c r="D4">
        <v>164.81089065</v>
      </c>
      <c r="E4">
        <v>98.844420149999991</v>
      </c>
      <c r="F4">
        <v>97.343120150000004</v>
      </c>
      <c r="G4">
        <v>116.80802199999999</v>
      </c>
      <c r="H4">
        <v>212.89326500000001</v>
      </c>
      <c r="K4" s="20">
        <f>AVERAGE(B4:I4)</f>
        <v>126.06575732857142</v>
      </c>
      <c r="L4" s="20">
        <f>STDEV(B4:H4)/SQRT(7)</f>
        <v>17.285886049850816</v>
      </c>
    </row>
    <row r="5" spans="1:12" x14ac:dyDescent="0.25">
      <c r="A5" s="22">
        <v>0</v>
      </c>
      <c r="B5">
        <v>73.739217999999994</v>
      </c>
      <c r="C5">
        <v>143.57939030000003</v>
      </c>
      <c r="D5">
        <v>74.393614299999996</v>
      </c>
      <c r="E5">
        <v>72.642211280000012</v>
      </c>
      <c r="F5">
        <v>92.767566540000004</v>
      </c>
      <c r="G5">
        <v>66.046906000000007</v>
      </c>
      <c r="H5">
        <v>109.948807</v>
      </c>
      <c r="K5" s="20">
        <f t="shared" ref="K5:K36" si="0">AVERAGE(B5:I5)</f>
        <v>90.445387631428588</v>
      </c>
      <c r="L5" s="20">
        <f t="shared" ref="L5:L15" si="1">STDEV(B5:H5)/SQRT(7)</f>
        <v>10.531124670290417</v>
      </c>
    </row>
    <row r="6" spans="1:12" x14ac:dyDescent="0.25">
      <c r="A6" s="22">
        <v>20</v>
      </c>
      <c r="B6">
        <v>40.724365980000002</v>
      </c>
      <c r="C6">
        <v>41.30671971000001</v>
      </c>
      <c r="D6">
        <v>66.467351669999999</v>
      </c>
      <c r="E6">
        <v>66.060505590000005</v>
      </c>
      <c r="F6">
        <v>51.936367200000007</v>
      </c>
      <c r="G6">
        <v>47.216144999999997</v>
      </c>
      <c r="H6">
        <v>74.241966000000005</v>
      </c>
      <c r="K6" s="20">
        <f t="shared" si="0"/>
        <v>55.421917307142856</v>
      </c>
      <c r="L6" s="20">
        <f t="shared" si="1"/>
        <v>5.0805792476381262</v>
      </c>
    </row>
    <row r="7" spans="1:12" x14ac:dyDescent="0.25">
      <c r="A7" s="22">
        <v>40</v>
      </c>
      <c r="B7">
        <v>28.528629800000001</v>
      </c>
      <c r="C7">
        <v>31.903149300000003</v>
      </c>
      <c r="D7">
        <v>46.400735700000006</v>
      </c>
      <c r="E7">
        <v>48.559677100000009</v>
      </c>
      <c r="F7">
        <v>31.367497700000001</v>
      </c>
      <c r="G7">
        <v>41.972487999999998</v>
      </c>
      <c r="H7">
        <v>43.961928999999998</v>
      </c>
      <c r="K7" s="20">
        <f t="shared" si="0"/>
        <v>38.956300942857148</v>
      </c>
      <c r="L7" s="20">
        <f t="shared" si="1"/>
        <v>3.0778445894217619</v>
      </c>
    </row>
    <row r="8" spans="1:12" x14ac:dyDescent="0.25">
      <c r="A8" s="22">
        <v>60</v>
      </c>
      <c r="B8">
        <v>22.113353807999999</v>
      </c>
      <c r="C8">
        <v>21.187970075999999</v>
      </c>
      <c r="D8">
        <v>30.957402840000004</v>
      </c>
      <c r="E8">
        <v>35.141498028000001</v>
      </c>
      <c r="F8">
        <v>23.254447944000002</v>
      </c>
      <c r="G8">
        <v>34.514296999999999</v>
      </c>
      <c r="H8">
        <v>28.387518</v>
      </c>
      <c r="K8" s="20">
        <f t="shared" si="0"/>
        <v>27.936641099428574</v>
      </c>
      <c r="L8" s="20">
        <f t="shared" si="1"/>
        <v>2.214035209564285</v>
      </c>
    </row>
    <row r="9" spans="1:12" ht="15.75" x14ac:dyDescent="0.25">
      <c r="A9" s="21"/>
      <c r="K9" s="20"/>
      <c r="L9" s="20"/>
    </row>
    <row r="10" spans="1:12" ht="15.75" x14ac:dyDescent="0.25">
      <c r="A10" s="21" t="s">
        <v>21</v>
      </c>
      <c r="K10" s="20"/>
      <c r="L10" s="20"/>
    </row>
    <row r="11" spans="1:12" x14ac:dyDescent="0.25">
      <c r="A11" s="22">
        <v>-20</v>
      </c>
      <c r="B11">
        <v>87.304648999999998</v>
      </c>
      <c r="C11">
        <v>95.324477999999999</v>
      </c>
      <c r="D11">
        <v>156.96275299999999</v>
      </c>
      <c r="E11">
        <v>94.137542999999994</v>
      </c>
      <c r="F11">
        <v>102.34312015</v>
      </c>
      <c r="G11">
        <v>110.96762089999999</v>
      </c>
      <c r="H11">
        <v>234.18259150000003</v>
      </c>
      <c r="K11" s="20">
        <f t="shared" si="0"/>
        <v>125.88896507857143</v>
      </c>
      <c r="L11" s="20">
        <f t="shared" si="1"/>
        <v>20.060167393799301</v>
      </c>
    </row>
    <row r="12" spans="1:12" x14ac:dyDescent="0.25">
      <c r="A12" s="22">
        <v>0</v>
      </c>
      <c r="B12">
        <v>69.565299999999993</v>
      </c>
      <c r="C12">
        <v>135.45225500000001</v>
      </c>
      <c r="D12">
        <v>70.182654999999997</v>
      </c>
      <c r="E12">
        <v>68.530388000000002</v>
      </c>
      <c r="F12">
        <v>115.818459</v>
      </c>
      <c r="G12">
        <v>62.744560700000001</v>
      </c>
      <c r="H12">
        <v>120.94368770000001</v>
      </c>
      <c r="K12" s="20">
        <f t="shared" si="0"/>
        <v>91.891043628571438</v>
      </c>
      <c r="L12" s="20">
        <f t="shared" si="1"/>
        <v>11.628256977401309</v>
      </c>
    </row>
    <row r="13" spans="1:12" x14ac:dyDescent="0.25">
      <c r="A13" s="22">
        <v>20</v>
      </c>
      <c r="B13">
        <v>36.688617999999998</v>
      </c>
      <c r="C13">
        <v>37.213261000000003</v>
      </c>
      <c r="D13">
        <v>59.880496999999998</v>
      </c>
      <c r="E13">
        <v>59.513969000000003</v>
      </c>
      <c r="F13">
        <v>46.789520000000003</v>
      </c>
      <c r="G13">
        <v>44.855337749999997</v>
      </c>
      <c r="H13">
        <v>81.666162600000007</v>
      </c>
      <c r="K13" s="20">
        <f t="shared" si="0"/>
        <v>52.372480764285719</v>
      </c>
      <c r="L13" s="20">
        <f t="shared" si="1"/>
        <v>6.0335438188204096</v>
      </c>
    </row>
    <row r="14" spans="1:12" x14ac:dyDescent="0.25">
      <c r="A14" s="22">
        <v>40</v>
      </c>
      <c r="B14">
        <v>25.935117999999999</v>
      </c>
      <c r="C14">
        <v>29.002863000000001</v>
      </c>
      <c r="D14">
        <v>42.182487000000002</v>
      </c>
      <c r="E14">
        <v>44.145161000000002</v>
      </c>
      <c r="F14">
        <v>28.515906999999999</v>
      </c>
      <c r="G14">
        <v>39.8738636</v>
      </c>
      <c r="H14">
        <v>48.3581219</v>
      </c>
      <c r="K14" s="20">
        <f t="shared" si="0"/>
        <v>36.859074499999998</v>
      </c>
      <c r="L14" s="20">
        <f t="shared" si="1"/>
        <v>3.3573095458348088</v>
      </c>
    </row>
    <row r="15" spans="1:12" x14ac:dyDescent="0.25">
      <c r="A15" s="22">
        <v>60</v>
      </c>
      <c r="B15">
        <v>20.250323999999999</v>
      </c>
      <c r="C15">
        <v>19.402902999999998</v>
      </c>
      <c r="D15">
        <v>28.349270000000001</v>
      </c>
      <c r="E15">
        <v>32.180858999999998</v>
      </c>
      <c r="F15">
        <v>21.295282</v>
      </c>
      <c r="G15">
        <v>32.788582149999996</v>
      </c>
      <c r="H15">
        <v>31.226269800000004</v>
      </c>
      <c r="K15" s="20">
        <f t="shared" si="0"/>
        <v>26.499069992857148</v>
      </c>
      <c r="L15" s="20">
        <f t="shared" si="1"/>
        <v>2.2577494563855414</v>
      </c>
    </row>
    <row r="16" spans="1:12" ht="15.75" x14ac:dyDescent="0.25">
      <c r="A16" s="21"/>
      <c r="K16" s="20"/>
      <c r="L16" s="20"/>
    </row>
    <row r="17" spans="1:12" ht="15.75" x14ac:dyDescent="0.25">
      <c r="A17" s="21" t="s">
        <v>22</v>
      </c>
      <c r="K17" s="20"/>
      <c r="L17" s="20"/>
    </row>
    <row r="18" spans="1:12" x14ac:dyDescent="0.25">
      <c r="A18" s="22">
        <v>-20</v>
      </c>
      <c r="B18">
        <v>239.89830282</v>
      </c>
      <c r="C18">
        <v>86.747178869999999</v>
      </c>
      <c r="D18">
        <v>85.879707081299998</v>
      </c>
      <c r="E18">
        <v>86.776378919999999</v>
      </c>
      <c r="F18">
        <v>117.24740774999999</v>
      </c>
      <c r="G18">
        <v>98.020725659999997</v>
      </c>
      <c r="H18">
        <v>100.4915637</v>
      </c>
      <c r="I18">
        <v>111.54563570700002</v>
      </c>
      <c r="K18" s="20">
        <f t="shared" si="0"/>
        <v>115.82586256353751</v>
      </c>
      <c r="L18" s="20">
        <f>STDEV(B18:I18)/SQRT(8)</f>
        <v>18.201594199761001</v>
      </c>
    </row>
    <row r="19" spans="1:12" x14ac:dyDescent="0.25">
      <c r="A19" s="22">
        <v>0</v>
      </c>
      <c r="B19">
        <v>148.19438600999999</v>
      </c>
      <c r="C19">
        <v>69.320168480000007</v>
      </c>
      <c r="D19">
        <v>68.826966795199993</v>
      </c>
      <c r="E19">
        <v>73.893848490000011</v>
      </c>
      <c r="F19">
        <v>90.610204409999994</v>
      </c>
      <c r="G19">
        <v>84.392424269999992</v>
      </c>
      <c r="H19">
        <v>66.555201539999999</v>
      </c>
      <c r="I19">
        <v>40.576273709400013</v>
      </c>
      <c r="K19" s="20">
        <f t="shared" si="0"/>
        <v>80.29618421307498</v>
      </c>
      <c r="L19" s="20">
        <f t="shared" ref="L19:L22" si="2">STDEV(B19:I19)/SQRT(8)</f>
        <v>11.013640625205863</v>
      </c>
    </row>
    <row r="20" spans="1:12" x14ac:dyDescent="0.25">
      <c r="A20" s="22">
        <v>20</v>
      </c>
      <c r="B20">
        <v>71.481191760000002</v>
      </c>
      <c r="C20">
        <v>35.151820110000003</v>
      </c>
      <c r="D20">
        <v>34.800301908900003</v>
      </c>
      <c r="E20">
        <v>69.672511259999993</v>
      </c>
      <c r="F20">
        <v>69.082523730000005</v>
      </c>
      <c r="G20">
        <v>76.122617669999997</v>
      </c>
      <c r="H20">
        <v>23.494113720000001</v>
      </c>
      <c r="I20">
        <v>26.078466229200004</v>
      </c>
      <c r="K20" s="20">
        <f t="shared" si="0"/>
        <v>50.735443298512507</v>
      </c>
      <c r="L20" s="20">
        <f t="shared" si="2"/>
        <v>8.0366984196196078</v>
      </c>
    </row>
    <row r="21" spans="1:12" x14ac:dyDescent="0.25">
      <c r="A21" s="22">
        <v>40</v>
      </c>
      <c r="B21">
        <v>38.999271959999994</v>
      </c>
      <c r="C21">
        <v>30.730197959999998</v>
      </c>
      <c r="D21">
        <v>30.422895980399996</v>
      </c>
      <c r="E21">
        <v>41.666321070000002</v>
      </c>
      <c r="F21">
        <v>50.777943479999998</v>
      </c>
      <c r="G21">
        <v>64.046183850000006</v>
      </c>
      <c r="H21">
        <v>18.049204799999998</v>
      </c>
      <c r="I21">
        <v>20.034617328</v>
      </c>
      <c r="K21" s="20">
        <f t="shared" si="0"/>
        <v>36.840829553550002</v>
      </c>
      <c r="L21" s="20">
        <f t="shared" si="2"/>
        <v>5.4713903773913986</v>
      </c>
    </row>
    <row r="22" spans="1:12" x14ac:dyDescent="0.25">
      <c r="A22" s="22">
        <v>60</v>
      </c>
      <c r="B22">
        <v>24.077585069999998</v>
      </c>
      <c r="C22">
        <v>22.39706799</v>
      </c>
      <c r="D22">
        <v>22.173097310100001</v>
      </c>
      <c r="E22">
        <v>34.854009299999994</v>
      </c>
      <c r="F22">
        <v>34.938622620000004</v>
      </c>
      <c r="G22">
        <v>40.551811740000005</v>
      </c>
      <c r="H22">
        <v>15.38195769</v>
      </c>
      <c r="I22">
        <v>17.0739730359</v>
      </c>
      <c r="K22" s="20">
        <f t="shared" si="0"/>
        <v>26.4310155945</v>
      </c>
      <c r="L22" s="20">
        <f t="shared" si="2"/>
        <v>3.2521977368404573</v>
      </c>
    </row>
    <row r="23" spans="1:12" ht="15.75" x14ac:dyDescent="0.25">
      <c r="A23" s="21"/>
      <c r="K23" s="20"/>
      <c r="L23" s="20"/>
    </row>
    <row r="24" spans="1:12" x14ac:dyDescent="0.25">
      <c r="A24" s="22" t="s">
        <v>7</v>
      </c>
      <c r="K24" s="20"/>
      <c r="L24" s="20"/>
    </row>
    <row r="25" spans="1:12" x14ac:dyDescent="0.25">
      <c r="A25" s="22">
        <v>-20</v>
      </c>
      <c r="B25">
        <v>133.16114507999998</v>
      </c>
      <c r="C25">
        <v>182.66242137000003</v>
      </c>
      <c r="D25">
        <v>164.81089065</v>
      </c>
      <c r="E25">
        <v>91.313416709999998</v>
      </c>
      <c r="F25">
        <v>122.81174418000001</v>
      </c>
      <c r="K25" s="20">
        <f t="shared" si="0"/>
        <v>138.95192359800001</v>
      </c>
      <c r="L25" s="20">
        <f>STDEV(B25:F25)/SQRT(5)</f>
        <v>16.035522502369901</v>
      </c>
    </row>
    <row r="26" spans="1:12" x14ac:dyDescent="0.25">
      <c r="A26" s="22">
        <v>0</v>
      </c>
      <c r="B26">
        <v>75.293472839999993</v>
      </c>
      <c r="C26">
        <v>120.336076406</v>
      </c>
      <c r="D26">
        <v>73.691787750000003</v>
      </c>
      <c r="E26">
        <v>66.474476359999997</v>
      </c>
      <c r="F26">
        <v>138.9821508</v>
      </c>
      <c r="K26" s="20">
        <f t="shared" si="0"/>
        <v>94.955592831199993</v>
      </c>
      <c r="L26" s="20">
        <f t="shared" ref="L26:L36" si="3">STDEV(B26:F26)/SQRT(5)</f>
        <v>14.547214712096038</v>
      </c>
    </row>
    <row r="27" spans="1:12" x14ac:dyDescent="0.25">
      <c r="A27" s="22">
        <v>20</v>
      </c>
      <c r="B27">
        <v>53.826405299999998</v>
      </c>
      <c r="C27">
        <v>97.999395120000003</v>
      </c>
      <c r="D27">
        <v>62.874521850000001</v>
      </c>
      <c r="E27">
        <v>57.72854993</v>
      </c>
      <c r="F27">
        <v>56.147424000000001</v>
      </c>
      <c r="K27" s="20">
        <f t="shared" si="0"/>
        <v>65.715259239999995</v>
      </c>
      <c r="L27" s="20">
        <f t="shared" si="3"/>
        <v>8.2067382778608451</v>
      </c>
    </row>
    <row r="28" spans="1:12" x14ac:dyDescent="0.25">
      <c r="A28" s="22">
        <v>40</v>
      </c>
      <c r="B28">
        <v>47.848636319999997</v>
      </c>
      <c r="C28">
        <v>37.719335082000001</v>
      </c>
      <c r="D28">
        <v>44.291611350000004</v>
      </c>
      <c r="E28">
        <v>42.820806169999997</v>
      </c>
      <c r="F28">
        <v>34.219088399999997</v>
      </c>
      <c r="K28" s="20">
        <f t="shared" si="0"/>
        <v>41.379895464400001</v>
      </c>
      <c r="L28" s="20">
        <f t="shared" si="3"/>
        <v>2.4194604919654386</v>
      </c>
    </row>
    <row r="29" spans="1:12" x14ac:dyDescent="0.25">
      <c r="A29" s="22">
        <v>60</v>
      </c>
      <c r="B29">
        <v>39.346298579999996</v>
      </c>
      <c r="C29">
        <v>24.356490444000006</v>
      </c>
      <c r="D29">
        <v>29.766733500000001</v>
      </c>
      <c r="E29">
        <v>31.215433229999999</v>
      </c>
      <c r="F29">
        <v>25.554338399999999</v>
      </c>
      <c r="K29" s="20">
        <f t="shared" si="0"/>
        <v>30.047858830799999</v>
      </c>
      <c r="L29" s="20">
        <f t="shared" si="3"/>
        <v>2.6503456677862851</v>
      </c>
    </row>
    <row r="30" spans="1:12" ht="15.75" x14ac:dyDescent="0.25">
      <c r="A30" s="21"/>
      <c r="K30" s="20"/>
      <c r="L30" s="20"/>
    </row>
    <row r="31" spans="1:12" x14ac:dyDescent="0.25">
      <c r="A31" s="22" t="s">
        <v>14</v>
      </c>
      <c r="K31" s="20"/>
      <c r="L31" s="20"/>
    </row>
    <row r="32" spans="1:12" x14ac:dyDescent="0.25">
      <c r="A32" s="22">
        <v>-20</v>
      </c>
      <c r="B32">
        <v>137.15597943239999</v>
      </c>
      <c r="C32">
        <v>188.14229401110003</v>
      </c>
      <c r="D32">
        <v>173.0514351825</v>
      </c>
      <c r="E32">
        <v>94.052819211300005</v>
      </c>
      <c r="F32">
        <v>126.4960965054</v>
      </c>
      <c r="K32" s="20">
        <f t="shared" si="0"/>
        <v>143.77972486854003</v>
      </c>
      <c r="L32" s="20">
        <f>STDEV(B32:F32)/SQRT(5)</f>
        <v>16.793203275246142</v>
      </c>
    </row>
    <row r="33" spans="1:12" x14ac:dyDescent="0.25">
      <c r="A33" s="22">
        <v>0</v>
      </c>
      <c r="B33">
        <v>77.552277025199999</v>
      </c>
      <c r="C33">
        <v>123.94615869818001</v>
      </c>
      <c r="D33">
        <v>77.3763771375</v>
      </c>
      <c r="E33">
        <v>68.468710650800006</v>
      </c>
      <c r="F33">
        <v>143.15161532400001</v>
      </c>
      <c r="K33" s="20">
        <f t="shared" si="0"/>
        <v>98.099027767135993</v>
      </c>
      <c r="L33" s="20">
        <f t="shared" si="3"/>
        <v>14.878445366568483</v>
      </c>
    </row>
    <row r="34" spans="1:12" x14ac:dyDescent="0.25">
      <c r="A34" s="22">
        <v>20</v>
      </c>
      <c r="B34">
        <v>55.441197459000001</v>
      </c>
      <c r="C34">
        <v>100.93937697360001</v>
      </c>
      <c r="D34">
        <v>64.760757505499996</v>
      </c>
      <c r="E34">
        <v>59.460406427900004</v>
      </c>
      <c r="F34">
        <v>57.831846720000001</v>
      </c>
      <c r="K34" s="20">
        <f t="shared" si="0"/>
        <v>67.686717017199996</v>
      </c>
      <c r="L34" s="20">
        <f t="shared" si="3"/>
        <v>8.4529404261966619</v>
      </c>
    </row>
    <row r="35" spans="1:12" x14ac:dyDescent="0.25">
      <c r="A35" s="22">
        <v>40</v>
      </c>
      <c r="B35">
        <v>48.662063137439993</v>
      </c>
      <c r="C35">
        <v>38.360563778393995</v>
      </c>
      <c r="D35">
        <v>45.044568742949998</v>
      </c>
      <c r="E35">
        <v>43.548759874889996</v>
      </c>
      <c r="F35">
        <v>34.800812902799997</v>
      </c>
      <c r="K35" s="20">
        <f t="shared" si="0"/>
        <v>42.083353687294796</v>
      </c>
      <c r="L35" s="20">
        <f t="shared" si="3"/>
        <v>2.4605913203288776</v>
      </c>
    </row>
    <row r="36" spans="1:12" x14ac:dyDescent="0.25">
      <c r="A36" s="22">
        <v>60</v>
      </c>
      <c r="B36">
        <v>40.526687537399994</v>
      </c>
      <c r="C36">
        <v>25.087185157320008</v>
      </c>
      <c r="D36">
        <v>31.255070175000004</v>
      </c>
      <c r="E36">
        <v>32.1518962269</v>
      </c>
      <c r="F36">
        <v>26.320968552</v>
      </c>
      <c r="K36" s="20">
        <f t="shared" si="0"/>
        <v>31.068361529724001</v>
      </c>
      <c r="L36" s="20">
        <f t="shared" si="3"/>
        <v>2.7292952323670785</v>
      </c>
    </row>
    <row r="37" spans="1:12" ht="15.75" x14ac:dyDescent="0.25">
      <c r="A37" s="21"/>
      <c r="K37" s="20"/>
      <c r="L37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A15" sqref="A15"/>
    </sheetView>
  </sheetViews>
  <sheetFormatPr baseColWidth="10" defaultRowHeight="15" x14ac:dyDescent="0.25"/>
  <cols>
    <col min="1" max="1" width="30" style="23" customWidth="1"/>
  </cols>
  <sheetData>
    <row r="1" spans="1:12" ht="15.75" x14ac:dyDescent="0.25">
      <c r="A1" s="21" t="s">
        <v>2</v>
      </c>
      <c r="K1" t="s">
        <v>4</v>
      </c>
      <c r="L1" t="s">
        <v>5</v>
      </c>
    </row>
    <row r="2" spans="1:12" x14ac:dyDescent="0.25">
      <c r="A2" s="22">
        <v>-20</v>
      </c>
      <c r="B2">
        <v>37.292659999999998</v>
      </c>
      <c r="C2">
        <v>78.431404000000001</v>
      </c>
      <c r="D2">
        <v>79.119636999999997</v>
      </c>
      <c r="E2">
        <v>84.979102999999995</v>
      </c>
      <c r="F2">
        <v>123.53797900000001</v>
      </c>
      <c r="G2">
        <v>80.860328999999993</v>
      </c>
      <c r="H2">
        <v>67.4686545</v>
      </c>
      <c r="K2">
        <f>AVERAGE(B2:G2)</f>
        <v>80.703518666666668</v>
      </c>
      <c r="L2">
        <f>STDEV(B2:H2)/(SQRT(7))</f>
        <v>9.6305671331664602</v>
      </c>
    </row>
    <row r="3" spans="1:12" x14ac:dyDescent="0.25">
      <c r="A3" s="22">
        <v>0</v>
      </c>
      <c r="B3">
        <v>34.583449999999999</v>
      </c>
      <c r="C3">
        <v>44.886425000000003</v>
      </c>
      <c r="D3">
        <v>31.357545999999999</v>
      </c>
      <c r="E3">
        <v>26.051394999999999</v>
      </c>
      <c r="F3">
        <v>29.149180999999999</v>
      </c>
      <c r="G3">
        <v>26.586784000000002</v>
      </c>
      <c r="H3">
        <v>39.077092499999999</v>
      </c>
      <c r="K3">
        <f t="shared" ref="K3:K6" si="0">AVERAGE(B3:G3)</f>
        <v>32.102463499999999</v>
      </c>
      <c r="L3">
        <f t="shared" ref="L3:L13" si="1">STDEV(B3:H3)/(SQRT(7))</f>
        <v>2.6167773497547304</v>
      </c>
    </row>
    <row r="4" spans="1:12" x14ac:dyDescent="0.25">
      <c r="A4" s="22">
        <v>20</v>
      </c>
      <c r="B4">
        <v>29.170660000000002</v>
      </c>
      <c r="C4">
        <v>32.262912999999998</v>
      </c>
      <c r="D4">
        <v>19.538708</v>
      </c>
      <c r="E4">
        <v>20.406548999999998</v>
      </c>
      <c r="F4">
        <v>33.073383</v>
      </c>
      <c r="G4">
        <v>26.066236</v>
      </c>
      <c r="H4">
        <v>30.609823499999997</v>
      </c>
      <c r="K4">
        <f t="shared" si="0"/>
        <v>26.753074833333333</v>
      </c>
      <c r="L4">
        <f t="shared" si="1"/>
        <v>2.0799275214178672</v>
      </c>
    </row>
    <row r="5" spans="1:12" x14ac:dyDescent="0.25">
      <c r="A5" s="22">
        <v>40</v>
      </c>
      <c r="B5">
        <v>30.929314000000002</v>
      </c>
      <c r="C5">
        <v>41.384365000000003</v>
      </c>
      <c r="D5">
        <v>21.775856000000001</v>
      </c>
      <c r="E5">
        <v>21.480512999999998</v>
      </c>
      <c r="F5">
        <v>28.681463000000001</v>
      </c>
      <c r="G5">
        <v>23.952981999999999</v>
      </c>
      <c r="H5">
        <v>32.220769499999996</v>
      </c>
      <c r="K5">
        <f t="shared" si="0"/>
        <v>28.034082166666668</v>
      </c>
      <c r="L5">
        <f t="shared" si="1"/>
        <v>2.6762885810339281</v>
      </c>
    </row>
    <row r="6" spans="1:12" x14ac:dyDescent="0.25">
      <c r="A6" s="22">
        <v>60</v>
      </c>
      <c r="B6">
        <v>29.200624000000001</v>
      </c>
      <c r="C6">
        <v>41.976478999999998</v>
      </c>
      <c r="D6">
        <v>21.032274000000001</v>
      </c>
      <c r="E6">
        <v>20.378758999999999</v>
      </c>
      <c r="F6">
        <v>27.651035</v>
      </c>
      <c r="G6">
        <v>24.206876999999999</v>
      </c>
      <c r="H6">
        <v>30.568138499999996</v>
      </c>
      <c r="K6">
        <f t="shared" si="0"/>
        <v>27.407674666666665</v>
      </c>
      <c r="L6">
        <f t="shared" si="1"/>
        <v>2.7790973381631807</v>
      </c>
    </row>
    <row r="7" spans="1:12" ht="15.75" x14ac:dyDescent="0.25">
      <c r="A7" s="21"/>
    </row>
    <row r="8" spans="1:12" ht="15.75" x14ac:dyDescent="0.25">
      <c r="A8" s="21" t="s">
        <v>21</v>
      </c>
    </row>
    <row r="9" spans="1:12" x14ac:dyDescent="0.25">
      <c r="A9" s="22">
        <v>-20</v>
      </c>
      <c r="B9">
        <v>59.632488000000002</v>
      </c>
      <c r="C9">
        <v>80.319755999999998</v>
      </c>
      <c r="D9">
        <v>97.840998089999985</v>
      </c>
      <c r="E9">
        <v>80.562522999999999</v>
      </c>
      <c r="F9">
        <v>105.162689</v>
      </c>
      <c r="G9">
        <v>94.606584929999983</v>
      </c>
      <c r="H9">
        <v>70.61719171</v>
      </c>
      <c r="K9">
        <f t="shared" ref="K9:K13" si="2">AVERAGE(B9:G9)</f>
        <v>86.354173169999981</v>
      </c>
      <c r="L9">
        <f t="shared" si="1"/>
        <v>6.0751038000443272</v>
      </c>
    </row>
    <row r="10" spans="1:12" x14ac:dyDescent="0.25">
      <c r="A10" s="22">
        <v>0</v>
      </c>
      <c r="B10">
        <v>32.967612160000002</v>
      </c>
      <c r="C10">
        <v>39.652748000000003</v>
      </c>
      <c r="D10">
        <v>32.170008639999999</v>
      </c>
      <c r="E10">
        <v>39.446201000000002</v>
      </c>
      <c r="F10">
        <v>64.520836000000003</v>
      </c>
      <c r="G10">
        <v>31.106537280000001</v>
      </c>
      <c r="H10">
        <v>40.900690150000003</v>
      </c>
      <c r="K10">
        <f>AVERAGE(B10:H10)</f>
        <v>40.109233318571434</v>
      </c>
      <c r="L10">
        <f t="shared" si="1"/>
        <v>4.3432578219300879</v>
      </c>
    </row>
    <row r="11" spans="1:12" x14ac:dyDescent="0.25">
      <c r="A11" s="22">
        <v>20</v>
      </c>
      <c r="B11">
        <v>22.875162</v>
      </c>
      <c r="C11">
        <v>29.075959999999998</v>
      </c>
      <c r="D11">
        <v>31.540145559999999</v>
      </c>
      <c r="E11">
        <v>23.572716</v>
      </c>
      <c r="F11">
        <v>43.201504</v>
      </c>
      <c r="G11">
        <v>30.497496119999997</v>
      </c>
      <c r="H11">
        <v>32.038281929999997</v>
      </c>
      <c r="K11">
        <f t="shared" si="2"/>
        <v>30.127163946666666</v>
      </c>
      <c r="L11">
        <f t="shared" si="1"/>
        <v>2.5488558832545674</v>
      </c>
    </row>
    <row r="12" spans="1:12" x14ac:dyDescent="0.25">
      <c r="A12" s="22">
        <v>40</v>
      </c>
      <c r="B12">
        <v>21.912534999999998</v>
      </c>
      <c r="C12">
        <v>30.599121</v>
      </c>
      <c r="D12">
        <v>24.297653</v>
      </c>
      <c r="E12">
        <v>18.551000999999999</v>
      </c>
      <c r="F12">
        <v>43.188805000000002</v>
      </c>
      <c r="G12">
        <v>28.024988939999997</v>
      </c>
      <c r="H12">
        <v>33.724405409999996</v>
      </c>
      <c r="K12">
        <f t="shared" si="2"/>
        <v>27.762350656666666</v>
      </c>
      <c r="L12">
        <f t="shared" si="1"/>
        <v>3.1153737720552037</v>
      </c>
    </row>
    <row r="13" spans="1:12" x14ac:dyDescent="0.25">
      <c r="A13" s="22">
        <v>60</v>
      </c>
      <c r="B13">
        <v>32.527541999999997</v>
      </c>
      <c r="C13">
        <v>21.766380000000002</v>
      </c>
      <c r="D13">
        <v>21.841154</v>
      </c>
      <c r="E13">
        <v>21.864943</v>
      </c>
      <c r="F13">
        <v>59.243130000000001</v>
      </c>
      <c r="G13">
        <v>28.322046089999997</v>
      </c>
      <c r="H13">
        <v>31.99465163</v>
      </c>
      <c r="K13">
        <f t="shared" si="2"/>
        <v>30.927532514999996</v>
      </c>
      <c r="L13">
        <f t="shared" si="1"/>
        <v>5.0254524435939381</v>
      </c>
    </row>
    <row r="14" spans="1:12" ht="15.75" x14ac:dyDescent="0.25">
      <c r="A14" s="21"/>
    </row>
    <row r="15" spans="1:12" ht="15.75" x14ac:dyDescent="0.25">
      <c r="A15" s="21" t="s">
        <v>22</v>
      </c>
    </row>
    <row r="16" spans="1:12" x14ac:dyDescent="0.25">
      <c r="A16" s="22">
        <v>-20</v>
      </c>
      <c r="B16">
        <v>87.250512999999998</v>
      </c>
      <c r="C16">
        <v>152.354263</v>
      </c>
      <c r="D16">
        <v>98.678352000000004</v>
      </c>
      <c r="E16">
        <v>52.685966000000001</v>
      </c>
      <c r="F16">
        <v>55.342869</v>
      </c>
      <c r="G16">
        <v>70.024535999999998</v>
      </c>
      <c r="H16">
        <v>43.561134000000003</v>
      </c>
      <c r="I16">
        <v>99.458204669999986</v>
      </c>
      <c r="K16">
        <f t="shared" ref="K16:K20" si="3">AVERAGE(B16:G16)</f>
        <v>86.056083166666667</v>
      </c>
      <c r="L16">
        <f>STDEV(B16:I16)/(SQRT(8))</f>
        <v>12.499794440344809</v>
      </c>
    </row>
    <row r="17" spans="1:12" x14ac:dyDescent="0.25">
      <c r="A17" s="22">
        <v>0</v>
      </c>
      <c r="B17">
        <v>33.522956999999998</v>
      </c>
      <c r="C17">
        <v>44.699885999999999</v>
      </c>
      <c r="D17">
        <v>17.645613000000001</v>
      </c>
      <c r="E17">
        <v>31.404015999999999</v>
      </c>
      <c r="F17">
        <v>28.57</v>
      </c>
      <c r="G17">
        <v>41.887462999999997</v>
      </c>
      <c r="H17">
        <v>33.418629000000003</v>
      </c>
      <c r="I17">
        <v>32.701744320000003</v>
      </c>
      <c r="K17">
        <f t="shared" si="3"/>
        <v>32.954989166666664</v>
      </c>
      <c r="L17">
        <f t="shared" ref="L17:L20" si="4">STDEV(B17:I17)/(SQRT(8))</f>
        <v>2.9103831541680503</v>
      </c>
    </row>
    <row r="18" spans="1:12" x14ac:dyDescent="0.25">
      <c r="A18" s="22">
        <v>20</v>
      </c>
      <c r="B18">
        <v>37.021003999999998</v>
      </c>
      <c r="C18">
        <v>31.811039000000001</v>
      </c>
      <c r="D18">
        <v>17.210301999999999</v>
      </c>
      <c r="E18">
        <v>29.339642999999999</v>
      </c>
      <c r="F18">
        <v>51.652599000000002</v>
      </c>
      <c r="G18">
        <v>31.629576</v>
      </c>
      <c r="H18">
        <v>21.232792</v>
      </c>
      <c r="I18">
        <v>32.061470280000002</v>
      </c>
      <c r="K18">
        <f t="shared" si="3"/>
        <v>33.110693833333329</v>
      </c>
      <c r="L18">
        <f t="shared" si="4"/>
        <v>3.6628332882341508</v>
      </c>
    </row>
    <row r="19" spans="1:12" x14ac:dyDescent="0.25">
      <c r="A19" s="22">
        <v>40</v>
      </c>
      <c r="B19">
        <v>30.580743999999999</v>
      </c>
      <c r="C19">
        <v>41.288882999999998</v>
      </c>
      <c r="D19">
        <v>19.332460000000001</v>
      </c>
      <c r="E19">
        <v>21.687512999999999</v>
      </c>
      <c r="F19">
        <v>26.977160000000001</v>
      </c>
      <c r="G19">
        <v>28.566099000000001</v>
      </c>
      <c r="H19">
        <v>24.602226000000002</v>
      </c>
      <c r="I19">
        <v>29.462167859999997</v>
      </c>
      <c r="K19">
        <f t="shared" si="3"/>
        <v>28.072143166666667</v>
      </c>
      <c r="L19">
        <f t="shared" si="4"/>
        <v>2.3641503471741356</v>
      </c>
    </row>
    <row r="20" spans="1:12" x14ac:dyDescent="0.25">
      <c r="A20" s="22">
        <v>60</v>
      </c>
      <c r="B20">
        <v>31.249639999999999</v>
      </c>
      <c r="C20">
        <v>41.949241999999998</v>
      </c>
      <c r="D20">
        <v>17.500633000000001</v>
      </c>
      <c r="E20">
        <v>25.681898</v>
      </c>
      <c r="F20">
        <v>18.592274</v>
      </c>
      <c r="G20">
        <v>23.190370999999999</v>
      </c>
      <c r="H20">
        <v>25.558593999999999</v>
      </c>
      <c r="I20">
        <v>29.774458709999998</v>
      </c>
      <c r="K20">
        <f t="shared" si="3"/>
        <v>26.36067633333333</v>
      </c>
      <c r="L20">
        <f t="shared" si="4"/>
        <v>2.7636349896485806</v>
      </c>
    </row>
    <row r="21" spans="1:12" ht="15.75" x14ac:dyDescent="0.25">
      <c r="A21" s="21"/>
    </row>
    <row r="22" spans="1:12" x14ac:dyDescent="0.25">
      <c r="A22" s="22" t="s">
        <v>7</v>
      </c>
    </row>
    <row r="23" spans="1:12" x14ac:dyDescent="0.25">
      <c r="A23" s="22">
        <v>-20</v>
      </c>
      <c r="B23">
        <v>98.39084832719999</v>
      </c>
      <c r="C23">
        <v>106.52980395699998</v>
      </c>
      <c r="D23">
        <v>81.579938879999986</v>
      </c>
      <c r="E23">
        <v>66.212923680000003</v>
      </c>
      <c r="F23">
        <v>95.103059170000009</v>
      </c>
      <c r="K23">
        <f t="shared" ref="K23:K27" si="5">AVERAGE(B23:G23)</f>
        <v>89.563314802839983</v>
      </c>
      <c r="L23">
        <f t="shared" ref="L23:L27" si="6">STDEV(B23:I23)/(SQRT(8))</f>
        <v>5.605385041163542</v>
      </c>
    </row>
    <row r="24" spans="1:12" x14ac:dyDescent="0.25">
      <c r="A24" s="22">
        <v>0</v>
      </c>
      <c r="B24">
        <v>32.350798771200004</v>
      </c>
      <c r="C24">
        <v>65.359606868</v>
      </c>
      <c r="D24">
        <v>25.009339199999999</v>
      </c>
      <c r="E24">
        <v>50.796316080000004</v>
      </c>
      <c r="F24">
        <v>36.540023130000002</v>
      </c>
      <c r="K24">
        <f t="shared" si="5"/>
        <v>42.011216809840008</v>
      </c>
      <c r="L24">
        <f t="shared" si="6"/>
        <v>5.686186020518635</v>
      </c>
    </row>
    <row r="25" spans="1:12" x14ac:dyDescent="0.25">
      <c r="A25" s="22">
        <v>20</v>
      </c>
      <c r="B25">
        <v>31.717395964799998</v>
      </c>
      <c r="C25">
        <v>43.763123551999996</v>
      </c>
      <c r="D25">
        <v>19.590287039999996</v>
      </c>
      <c r="E25">
        <v>32.273843839999998</v>
      </c>
      <c r="F25">
        <v>40.352894360000001</v>
      </c>
      <c r="K25">
        <f t="shared" si="5"/>
        <v>33.539508951359998</v>
      </c>
      <c r="L25">
        <f t="shared" si="6"/>
        <v>3.309301814919563</v>
      </c>
    </row>
    <row r="26" spans="1:12" x14ac:dyDescent="0.25">
      <c r="A26" s="22">
        <v>40</v>
      </c>
      <c r="B26">
        <v>29.145988497599998</v>
      </c>
      <c r="C26">
        <v>43.750259464999999</v>
      </c>
      <c r="D26">
        <v>20.621292479999997</v>
      </c>
      <c r="E26">
        <v>37.395383520000003</v>
      </c>
      <c r="F26">
        <v>33.333010960000003</v>
      </c>
      <c r="K26">
        <f t="shared" si="5"/>
        <v>32.849186984519996</v>
      </c>
      <c r="L26">
        <f t="shared" si="6"/>
        <v>3.0769833687514474</v>
      </c>
    </row>
    <row r="27" spans="1:12" x14ac:dyDescent="0.25">
      <c r="A27" s="22">
        <v>60</v>
      </c>
      <c r="B27">
        <v>29.454927933599997</v>
      </c>
      <c r="C27">
        <v>20.013290690000002</v>
      </c>
      <c r="D27">
        <v>19.563608639999998</v>
      </c>
      <c r="E27">
        <v>38.849062879999998</v>
      </c>
      <c r="F27">
        <v>34.062107600000004</v>
      </c>
      <c r="K27">
        <f t="shared" si="5"/>
        <v>28.388599548720002</v>
      </c>
      <c r="L27">
        <f t="shared" si="6"/>
        <v>3.014409695297616</v>
      </c>
    </row>
    <row r="28" spans="1:12" ht="15.75" x14ac:dyDescent="0.25">
      <c r="A28" s="21"/>
    </row>
    <row r="29" spans="1:12" x14ac:dyDescent="0.25">
      <c r="A29" s="22" t="s">
        <v>14</v>
      </c>
    </row>
    <row r="30" spans="1:12" x14ac:dyDescent="0.25">
      <c r="A30" s="22">
        <v>-20</v>
      </c>
      <c r="B30">
        <v>103.1211775737</v>
      </c>
      <c r="C30">
        <v>118.83383856999998</v>
      </c>
      <c r="D30">
        <v>62.034745189999995</v>
      </c>
      <c r="E30">
        <v>79.281263880000012</v>
      </c>
      <c r="F30">
        <v>102.95560533999999</v>
      </c>
      <c r="K30">
        <f t="shared" ref="K30:K34" si="7">AVERAGE(B30:G30)</f>
        <v>93.245326110739995</v>
      </c>
      <c r="L30">
        <f t="shared" ref="L30:L34" si="8">STDEV(B30:I30)/(SQRT(8))</f>
        <v>7.9366423357511122</v>
      </c>
    </row>
    <row r="31" spans="1:12" x14ac:dyDescent="0.25">
      <c r="A31" s="22">
        <v>0</v>
      </c>
      <c r="B31">
        <v>33.906125635200006</v>
      </c>
      <c r="C31">
        <v>74.84416976</v>
      </c>
      <c r="D31">
        <v>19.01751835</v>
      </c>
      <c r="E31">
        <v>60.821904780000004</v>
      </c>
      <c r="F31">
        <v>39.557089259999998</v>
      </c>
      <c r="K31">
        <f t="shared" si="7"/>
        <v>45.629361557039999</v>
      </c>
      <c r="L31">
        <f t="shared" si="8"/>
        <v>7.8398328627788851</v>
      </c>
    </row>
    <row r="32" spans="1:12" x14ac:dyDescent="0.25">
      <c r="A32" s="22">
        <v>20</v>
      </c>
      <c r="B32">
        <v>33.242270770799998</v>
      </c>
      <c r="C32">
        <v>50.113744639999993</v>
      </c>
      <c r="D32">
        <v>14.896780769999998</v>
      </c>
      <c r="E32">
        <v>38.643681440000002</v>
      </c>
      <c r="F32">
        <v>43.684784719999996</v>
      </c>
      <c r="K32">
        <f t="shared" si="7"/>
        <v>36.116252468159999</v>
      </c>
      <c r="L32">
        <f t="shared" si="8"/>
        <v>4.7372398170682342</v>
      </c>
    </row>
    <row r="33" spans="1:12" x14ac:dyDescent="0.25">
      <c r="A33" s="22">
        <v>40</v>
      </c>
      <c r="B33">
        <v>30.547237944599999</v>
      </c>
      <c r="C33">
        <v>43.750259464999999</v>
      </c>
      <c r="D33">
        <v>15.680774489999999</v>
      </c>
      <c r="E33">
        <v>44.776051320000008</v>
      </c>
      <c r="F33">
        <v>36.085277919999996</v>
      </c>
      <c r="K33">
        <f t="shared" si="7"/>
        <v>34.16792022792</v>
      </c>
      <c r="L33">
        <f t="shared" si="8"/>
        <v>4.1941694230370876</v>
      </c>
    </row>
    <row r="34" spans="1:12" x14ac:dyDescent="0.25">
      <c r="A34" s="22">
        <v>60</v>
      </c>
      <c r="B34">
        <v>30.871030238099998</v>
      </c>
      <c r="C34">
        <v>30.013290690000002</v>
      </c>
      <c r="D34">
        <v>14.876494069999998</v>
      </c>
      <c r="E34">
        <v>46.516641079999999</v>
      </c>
      <c r="F34">
        <v>36.874575199999995</v>
      </c>
      <c r="K34">
        <f t="shared" si="7"/>
        <v>31.830406255619994</v>
      </c>
      <c r="L34">
        <f t="shared" si="8"/>
        <v>4.0803897767852932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Current densities-Fig7 &amp; Suppl1</vt:lpstr>
      <vt:lpstr>Current properties-Suppl 2</vt:lpstr>
      <vt:lpstr>Tau Activation</vt:lpstr>
      <vt:lpstr>Tau deactivation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Anne_ AJ_. Joutel</dc:creator>
  <cp:lastModifiedBy>Anne_ AJ_. Joutel</cp:lastModifiedBy>
  <dcterms:created xsi:type="dcterms:W3CDTF">2016-05-12T10:52:29Z</dcterms:created>
  <dcterms:modified xsi:type="dcterms:W3CDTF">2016-05-13T13:45:11Z</dcterms:modified>
</cp:coreProperties>
</file>