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edecine/PSYAT/GDayer/home/Alex/PoA paper/FINAL FILES/Source data files/"/>
    </mc:Choice>
  </mc:AlternateContent>
  <bookViews>
    <workbookView xWindow="0" yWindow="440" windowWidth="27920" windowHeight="15160" activeTab="3"/>
  </bookViews>
  <sheets>
    <sheet name="Fig. 2B- P5" sheetId="3" r:id="rId1"/>
    <sheet name="Fig. 2B- P9" sheetId="4" r:id="rId2"/>
    <sheet name="Fig. 2B- P21" sheetId="6" r:id="rId3"/>
    <sheet name="Fig. 2E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4" i="6" l="1"/>
  <c r="P144" i="6"/>
  <c r="O144" i="6"/>
  <c r="N144" i="6"/>
  <c r="M144" i="6"/>
  <c r="K144" i="6"/>
  <c r="J144" i="6"/>
  <c r="I144" i="6"/>
  <c r="Q143" i="6"/>
  <c r="P143" i="6"/>
  <c r="O143" i="6"/>
  <c r="N143" i="6"/>
  <c r="M143" i="6"/>
  <c r="K143" i="6"/>
  <c r="J143" i="6"/>
  <c r="I143" i="6"/>
  <c r="H143" i="6"/>
  <c r="L143" i="6" s="1"/>
  <c r="F143" i="6"/>
  <c r="Q142" i="6"/>
  <c r="P142" i="6"/>
  <c r="O142" i="6"/>
  <c r="N142" i="6"/>
  <c r="M142" i="6"/>
  <c r="K142" i="6"/>
  <c r="J142" i="6"/>
  <c r="I142" i="6"/>
  <c r="H142" i="6"/>
  <c r="Q141" i="6"/>
  <c r="P141" i="6"/>
  <c r="O141" i="6"/>
  <c r="O150" i="6" s="1"/>
  <c r="N141" i="6"/>
  <c r="M141" i="6"/>
  <c r="M150" i="6" s="1"/>
  <c r="K141" i="6"/>
  <c r="K150" i="6" s="1"/>
  <c r="J141" i="6"/>
  <c r="J150" i="6" s="1"/>
  <c r="I141" i="6"/>
  <c r="I150" i="6" s="1"/>
  <c r="H141" i="6"/>
  <c r="Q140" i="6"/>
  <c r="P140" i="6"/>
  <c r="O140" i="6"/>
  <c r="N140" i="6"/>
  <c r="M140" i="6"/>
  <c r="K140" i="6"/>
  <c r="J140" i="6"/>
  <c r="I140" i="6"/>
  <c r="Q139" i="6"/>
  <c r="P139" i="6"/>
  <c r="O139" i="6"/>
  <c r="N139" i="6"/>
  <c r="M139" i="6"/>
  <c r="K139" i="6"/>
  <c r="J139" i="6"/>
  <c r="I139" i="6"/>
  <c r="H139" i="6"/>
  <c r="F139" i="6"/>
  <c r="Q138" i="6"/>
  <c r="P138" i="6"/>
  <c r="O138" i="6"/>
  <c r="N138" i="6"/>
  <c r="M138" i="6"/>
  <c r="K138" i="6"/>
  <c r="J138" i="6"/>
  <c r="I138" i="6"/>
  <c r="H138" i="6"/>
  <c r="Q137" i="6"/>
  <c r="P137" i="6"/>
  <c r="O137" i="6"/>
  <c r="O149" i="6" s="1"/>
  <c r="O152" i="6" s="1"/>
  <c r="N137" i="6"/>
  <c r="N149" i="6" s="1"/>
  <c r="M137" i="6"/>
  <c r="M149" i="6" s="1"/>
  <c r="K137" i="6"/>
  <c r="K149" i="6" s="1"/>
  <c r="K152" i="6" s="1"/>
  <c r="J137" i="6"/>
  <c r="J149" i="6" s="1"/>
  <c r="J152" i="6" s="1"/>
  <c r="I137" i="6"/>
  <c r="I149" i="6" s="1"/>
  <c r="I152" i="6" s="1"/>
  <c r="N133" i="6"/>
  <c r="M133" i="6"/>
  <c r="L133" i="6"/>
  <c r="K133" i="6"/>
  <c r="J133" i="6"/>
  <c r="I133" i="6"/>
  <c r="H133" i="6"/>
  <c r="G133" i="6"/>
  <c r="F133" i="6"/>
  <c r="E133" i="6"/>
  <c r="D133" i="6"/>
  <c r="B133" i="6"/>
  <c r="C132" i="6"/>
  <c r="C131" i="6"/>
  <c r="G143" i="6" s="1"/>
  <c r="C130" i="6"/>
  <c r="G142" i="6" s="1"/>
  <c r="C129" i="6"/>
  <c r="C128" i="6"/>
  <c r="C127" i="6"/>
  <c r="G139" i="6" s="1"/>
  <c r="L139" i="6" s="1"/>
  <c r="C126" i="6"/>
  <c r="G138" i="6" s="1"/>
  <c r="C125" i="6"/>
  <c r="N109" i="6"/>
  <c r="G109" i="6"/>
  <c r="F109" i="6"/>
  <c r="H108" i="6"/>
  <c r="G108" i="6"/>
  <c r="K105" i="6"/>
  <c r="J105" i="6"/>
  <c r="L104" i="6"/>
  <c r="K104" i="6"/>
  <c r="N101" i="6"/>
  <c r="G101" i="6"/>
  <c r="F101" i="6"/>
  <c r="T88" i="6"/>
  <c r="S88" i="6"/>
  <c r="U87" i="6"/>
  <c r="T87" i="6"/>
  <c r="P87" i="6"/>
  <c r="Q86" i="6"/>
  <c r="O86" i="6"/>
  <c r="K86" i="6"/>
  <c r="J86" i="6"/>
  <c r="F86" i="6"/>
  <c r="L85" i="6"/>
  <c r="K85" i="6"/>
  <c r="G85" i="6"/>
  <c r="F85" i="6"/>
  <c r="S84" i="6"/>
  <c r="Q84" i="6"/>
  <c r="M84" i="6"/>
  <c r="J84" i="6"/>
  <c r="I84" i="6"/>
  <c r="V83" i="6"/>
  <c r="S83" i="6"/>
  <c r="R83" i="6"/>
  <c r="O83" i="6"/>
  <c r="L82" i="6"/>
  <c r="K82" i="6"/>
  <c r="H82" i="6"/>
  <c r="G82" i="6"/>
  <c r="M81" i="6"/>
  <c r="L81" i="6"/>
  <c r="I81" i="6"/>
  <c r="H81" i="6"/>
  <c r="V80" i="6"/>
  <c r="U80" i="6"/>
  <c r="R80" i="6"/>
  <c r="AD76" i="6"/>
  <c r="AC76" i="6"/>
  <c r="AB76" i="6"/>
  <c r="AA76" i="6"/>
  <c r="Y76" i="6"/>
  <c r="X76" i="6"/>
  <c r="W76" i="6"/>
  <c r="V76" i="6"/>
  <c r="U76" i="6"/>
  <c r="S76" i="6"/>
  <c r="R76" i="6"/>
  <c r="Q76" i="6"/>
  <c r="P76" i="6"/>
  <c r="O76" i="6"/>
  <c r="M76" i="6"/>
  <c r="L76" i="6"/>
  <c r="K76" i="6"/>
  <c r="J76" i="6"/>
  <c r="I76" i="6"/>
  <c r="G76" i="6"/>
  <c r="Z75" i="6"/>
  <c r="U88" i="6" s="1"/>
  <c r="T75" i="6"/>
  <c r="N75" i="6"/>
  <c r="Q88" i="6" s="1"/>
  <c r="H75" i="6"/>
  <c r="O88" i="6" s="1"/>
  <c r="F75" i="6"/>
  <c r="J109" i="6" s="1"/>
  <c r="E75" i="6"/>
  <c r="D75" i="6"/>
  <c r="M88" i="6" s="1"/>
  <c r="B75" i="6"/>
  <c r="P88" i="6" s="1"/>
  <c r="Z74" i="6"/>
  <c r="T74" i="6"/>
  <c r="S87" i="6" s="1"/>
  <c r="N74" i="6"/>
  <c r="H74" i="6"/>
  <c r="F74" i="6"/>
  <c r="E74" i="6"/>
  <c r="D74" i="6"/>
  <c r="B74" i="6"/>
  <c r="R87" i="6" s="1"/>
  <c r="Z73" i="6"/>
  <c r="U86" i="6" s="1"/>
  <c r="T73" i="6"/>
  <c r="S86" i="6" s="1"/>
  <c r="N73" i="6"/>
  <c r="H73" i="6"/>
  <c r="F73" i="6"/>
  <c r="I107" i="6" s="1"/>
  <c r="E73" i="6"/>
  <c r="D73" i="6"/>
  <c r="M86" i="6" s="1"/>
  <c r="B73" i="6"/>
  <c r="Z72" i="6"/>
  <c r="T72" i="6"/>
  <c r="S85" i="6" s="1"/>
  <c r="N72" i="6"/>
  <c r="H72" i="6"/>
  <c r="F72" i="6"/>
  <c r="E72" i="6"/>
  <c r="D72" i="6"/>
  <c r="B72" i="6"/>
  <c r="T85" i="6" s="1"/>
  <c r="Z71" i="6"/>
  <c r="U84" i="6" s="1"/>
  <c r="T71" i="6"/>
  <c r="N71" i="6"/>
  <c r="H71" i="6"/>
  <c r="O84" i="6" s="1"/>
  <c r="F71" i="6"/>
  <c r="N105" i="6" s="1"/>
  <c r="E71" i="6"/>
  <c r="D71" i="6"/>
  <c r="C71" i="6"/>
  <c r="B71" i="6"/>
  <c r="T84" i="6" s="1"/>
  <c r="Z70" i="6"/>
  <c r="U83" i="6" s="1"/>
  <c r="T70" i="6"/>
  <c r="N70" i="6"/>
  <c r="H70" i="6"/>
  <c r="F70" i="6"/>
  <c r="E70" i="6"/>
  <c r="D70" i="6"/>
  <c r="K83" i="6" s="1"/>
  <c r="B70" i="6"/>
  <c r="T83" i="6" s="1"/>
  <c r="Z69" i="6"/>
  <c r="T69" i="6"/>
  <c r="N69" i="6"/>
  <c r="H69" i="6"/>
  <c r="F69" i="6"/>
  <c r="E69" i="6"/>
  <c r="D69" i="6"/>
  <c r="N82" i="6" s="1"/>
  <c r="B69" i="6"/>
  <c r="S82" i="6" s="1"/>
  <c r="Z68" i="6"/>
  <c r="U81" i="6" s="1"/>
  <c r="T68" i="6"/>
  <c r="N68" i="6"/>
  <c r="H68" i="6"/>
  <c r="O81" i="6" s="1"/>
  <c r="F68" i="6"/>
  <c r="E68" i="6"/>
  <c r="D68" i="6"/>
  <c r="K81" i="6" s="1"/>
  <c r="C68" i="6"/>
  <c r="B68" i="6"/>
  <c r="Z67" i="6"/>
  <c r="T67" i="6"/>
  <c r="S80" i="6" s="1"/>
  <c r="N67" i="6"/>
  <c r="Q80" i="6" s="1"/>
  <c r="H67" i="6"/>
  <c r="F67" i="6"/>
  <c r="J101" i="6" s="1"/>
  <c r="E67" i="6"/>
  <c r="D67" i="6"/>
  <c r="M80" i="6" s="1"/>
  <c r="B67" i="6"/>
  <c r="T80" i="6" s="1"/>
  <c r="K49" i="6"/>
  <c r="J49" i="6"/>
  <c r="G49" i="6"/>
  <c r="F49" i="6"/>
  <c r="K45" i="6"/>
  <c r="G45" i="6"/>
  <c r="N29" i="6"/>
  <c r="L29" i="6"/>
  <c r="K29" i="6"/>
  <c r="J29" i="6"/>
  <c r="H29" i="6"/>
  <c r="G29" i="6"/>
  <c r="F29" i="6"/>
  <c r="V27" i="6"/>
  <c r="U27" i="6"/>
  <c r="T27" i="6"/>
  <c r="R27" i="6"/>
  <c r="P27" i="6"/>
  <c r="F26" i="6"/>
  <c r="N25" i="6"/>
  <c r="L25" i="6"/>
  <c r="K25" i="6"/>
  <c r="J25" i="6"/>
  <c r="H25" i="6"/>
  <c r="G25" i="6"/>
  <c r="F25" i="6"/>
  <c r="L24" i="6"/>
  <c r="H24" i="6"/>
  <c r="V23" i="6"/>
  <c r="U23" i="6"/>
  <c r="T23" i="6"/>
  <c r="R23" i="6"/>
  <c r="P23" i="6"/>
  <c r="M23" i="6"/>
  <c r="R22" i="6"/>
  <c r="V21" i="6"/>
  <c r="T21" i="6"/>
  <c r="P21" i="6"/>
  <c r="O21" i="6"/>
  <c r="N21" i="6"/>
  <c r="L21" i="6"/>
  <c r="K21" i="6"/>
  <c r="J21" i="6"/>
  <c r="H21" i="6"/>
  <c r="G21" i="6"/>
  <c r="F21" i="6"/>
  <c r="U20" i="6"/>
  <c r="P20" i="6"/>
  <c r="L20" i="6"/>
  <c r="K20" i="6"/>
  <c r="G20" i="6"/>
  <c r="AD16" i="6"/>
  <c r="AC16" i="6"/>
  <c r="AB16" i="6"/>
  <c r="AA16" i="6"/>
  <c r="Y16" i="6"/>
  <c r="X16" i="6"/>
  <c r="W16" i="6"/>
  <c r="V16" i="6"/>
  <c r="U16" i="6"/>
  <c r="S16" i="6"/>
  <c r="R16" i="6"/>
  <c r="Q16" i="6"/>
  <c r="P16" i="6"/>
  <c r="O16" i="6"/>
  <c r="M16" i="6"/>
  <c r="L16" i="6"/>
  <c r="K16" i="6"/>
  <c r="J16" i="6"/>
  <c r="I16" i="6"/>
  <c r="G16" i="6"/>
  <c r="Z15" i="6"/>
  <c r="T15" i="6"/>
  <c r="N15" i="6"/>
  <c r="H15" i="6"/>
  <c r="F15" i="6"/>
  <c r="E15" i="6"/>
  <c r="D15" i="6"/>
  <c r="M29" i="6" s="1"/>
  <c r="B15" i="6"/>
  <c r="Z14" i="6"/>
  <c r="T14" i="6"/>
  <c r="N14" i="6"/>
  <c r="Q28" i="6" s="1"/>
  <c r="H14" i="6"/>
  <c r="O28" i="6" s="1"/>
  <c r="F14" i="6"/>
  <c r="E14" i="6"/>
  <c r="D14" i="6"/>
  <c r="C14" i="6"/>
  <c r="B14" i="6"/>
  <c r="Z13" i="6"/>
  <c r="T13" i="6"/>
  <c r="S27" i="6" s="1"/>
  <c r="N13" i="6"/>
  <c r="Q27" i="6" s="1"/>
  <c r="H13" i="6"/>
  <c r="O27" i="6" s="1"/>
  <c r="F13" i="6"/>
  <c r="M49" i="6" s="1"/>
  <c r="E13" i="6"/>
  <c r="D13" i="6"/>
  <c r="B13" i="6"/>
  <c r="Z12" i="6"/>
  <c r="U26" i="6" s="1"/>
  <c r="T12" i="6"/>
  <c r="S26" i="6" s="1"/>
  <c r="N12" i="6"/>
  <c r="H12" i="6"/>
  <c r="F12" i="6"/>
  <c r="E12" i="6"/>
  <c r="D12" i="6"/>
  <c r="J26" i="6" s="1"/>
  <c r="B12" i="6"/>
  <c r="Z11" i="6"/>
  <c r="T11" i="6"/>
  <c r="C11" i="6" s="1"/>
  <c r="N11" i="6"/>
  <c r="H11" i="6"/>
  <c r="O25" i="6" s="1"/>
  <c r="F11" i="6"/>
  <c r="E11" i="6"/>
  <c r="D11" i="6"/>
  <c r="M25" i="6" s="1"/>
  <c r="B11" i="6"/>
  <c r="Z10" i="6"/>
  <c r="T10" i="6"/>
  <c r="N10" i="6"/>
  <c r="H10" i="6"/>
  <c r="F10" i="6"/>
  <c r="E10" i="6"/>
  <c r="D10" i="6"/>
  <c r="B10" i="6"/>
  <c r="P24" i="6" s="1"/>
  <c r="Z9" i="6"/>
  <c r="T9" i="6"/>
  <c r="S23" i="6" s="1"/>
  <c r="N9" i="6"/>
  <c r="Q23" i="6" s="1"/>
  <c r="H9" i="6"/>
  <c r="O23" i="6" s="1"/>
  <c r="F9" i="6"/>
  <c r="M45" i="6" s="1"/>
  <c r="E9" i="6"/>
  <c r="D9" i="6"/>
  <c r="N23" i="6" s="1"/>
  <c r="C9" i="6"/>
  <c r="B9" i="6"/>
  <c r="Z8" i="6"/>
  <c r="U22" i="6" s="1"/>
  <c r="T8" i="6"/>
  <c r="S22" i="6" s="1"/>
  <c r="N8" i="6"/>
  <c r="H8" i="6"/>
  <c r="F8" i="6"/>
  <c r="E8" i="6"/>
  <c r="D8" i="6"/>
  <c r="N22" i="6" s="1"/>
  <c r="B8" i="6"/>
  <c r="V22" i="6" s="1"/>
  <c r="Z7" i="6"/>
  <c r="T7" i="6"/>
  <c r="S21" i="6" s="1"/>
  <c r="N7" i="6"/>
  <c r="Q21" i="6" s="1"/>
  <c r="H7" i="6"/>
  <c r="F7" i="6"/>
  <c r="E7" i="6"/>
  <c r="E16" i="6" s="1"/>
  <c r="D7" i="6"/>
  <c r="M21" i="6" s="1"/>
  <c r="B7" i="6"/>
  <c r="R21" i="6" s="1"/>
  <c r="Z6" i="6"/>
  <c r="T6" i="6"/>
  <c r="N6" i="6"/>
  <c r="H6" i="6"/>
  <c r="O20" i="6" s="1"/>
  <c r="F6" i="6"/>
  <c r="E6" i="6"/>
  <c r="D6" i="6"/>
  <c r="M20" i="6" s="1"/>
  <c r="B6" i="6"/>
  <c r="F33" i="5"/>
  <c r="F32" i="5"/>
  <c r="E32" i="5"/>
  <c r="G31" i="5"/>
  <c r="F31" i="5"/>
  <c r="F30" i="5"/>
  <c r="F29" i="5"/>
  <c r="F28" i="5"/>
  <c r="F39" i="5" s="1"/>
  <c r="E28" i="5"/>
  <c r="E39" i="5" s="1"/>
  <c r="G27" i="5"/>
  <c r="F27" i="5"/>
  <c r="F26" i="5"/>
  <c r="F25" i="5"/>
  <c r="F24" i="5"/>
  <c r="E24" i="5"/>
  <c r="G23" i="5"/>
  <c r="F23" i="5"/>
  <c r="F22" i="5"/>
  <c r="F38" i="5" s="1"/>
  <c r="G18" i="5"/>
  <c r="F18" i="5"/>
  <c r="E18" i="5"/>
  <c r="D18" i="5"/>
  <c r="B18" i="5"/>
  <c r="C17" i="5"/>
  <c r="E33" i="5" s="1"/>
  <c r="C16" i="5"/>
  <c r="G32" i="5" s="1"/>
  <c r="C15" i="5"/>
  <c r="E31" i="5" s="1"/>
  <c r="C14" i="5"/>
  <c r="E30" i="5" s="1"/>
  <c r="C13" i="5"/>
  <c r="G29" i="5" s="1"/>
  <c r="C12" i="5"/>
  <c r="G28" i="5" s="1"/>
  <c r="C11" i="5"/>
  <c r="E27" i="5" s="1"/>
  <c r="C10" i="5"/>
  <c r="E26" i="5" s="1"/>
  <c r="C9" i="5"/>
  <c r="G25" i="5" s="1"/>
  <c r="C8" i="5"/>
  <c r="G24" i="5" s="1"/>
  <c r="C7" i="5"/>
  <c r="E23" i="5" s="1"/>
  <c r="C6" i="5"/>
  <c r="E22" i="5" s="1"/>
  <c r="U12" i="4"/>
  <c r="T12" i="4"/>
  <c r="S12" i="4"/>
  <c r="R12" i="4"/>
  <c r="Q12" i="4"/>
  <c r="P12" i="4"/>
  <c r="O12" i="4"/>
  <c r="N12" i="4"/>
  <c r="M12" i="4"/>
  <c r="L12" i="4"/>
  <c r="J12" i="4"/>
  <c r="I12" i="4"/>
  <c r="H12" i="4"/>
  <c r="F12" i="4"/>
  <c r="E12" i="4"/>
  <c r="D12" i="4"/>
  <c r="B12" i="4"/>
  <c r="S11" i="4"/>
  <c r="O11" i="4"/>
  <c r="H21" i="4" s="1"/>
  <c r="K11" i="4"/>
  <c r="G11" i="4"/>
  <c r="D21" i="4" s="1"/>
  <c r="E11" i="4"/>
  <c r="O21" i="4" s="1"/>
  <c r="D11" i="4"/>
  <c r="N21" i="4" s="1"/>
  <c r="B11" i="4"/>
  <c r="I21" i="4" s="1"/>
  <c r="S10" i="4"/>
  <c r="O10" i="4"/>
  <c r="H20" i="4" s="1"/>
  <c r="K10" i="4"/>
  <c r="G10" i="4"/>
  <c r="C10" i="4" s="1"/>
  <c r="B20" i="4" s="1"/>
  <c r="E10" i="4"/>
  <c r="O20" i="4" s="1"/>
  <c r="D10" i="4"/>
  <c r="N20" i="4" s="1"/>
  <c r="B10" i="4"/>
  <c r="I20" i="4" s="1"/>
  <c r="S9" i="4"/>
  <c r="O9" i="4"/>
  <c r="H19" i="4" s="1"/>
  <c r="K9" i="4"/>
  <c r="G9" i="4"/>
  <c r="D19" i="4" s="1"/>
  <c r="E9" i="4"/>
  <c r="O19" i="4" s="1"/>
  <c r="B36" i="4" s="1"/>
  <c r="D9" i="4"/>
  <c r="N19" i="4" s="1"/>
  <c r="B9" i="4"/>
  <c r="I19" i="4" s="1"/>
  <c r="S8" i="4"/>
  <c r="O8" i="4"/>
  <c r="H18" i="4" s="1"/>
  <c r="K8" i="4"/>
  <c r="G8" i="4"/>
  <c r="C8" i="4" s="1"/>
  <c r="B18" i="4" s="1"/>
  <c r="E8" i="4"/>
  <c r="O18" i="4" s="1"/>
  <c r="D8" i="4"/>
  <c r="N18" i="4" s="1"/>
  <c r="B8" i="4"/>
  <c r="I18" i="4" s="1"/>
  <c r="S7" i="4"/>
  <c r="O7" i="4"/>
  <c r="H17" i="4" s="1"/>
  <c r="K7" i="4"/>
  <c r="G7" i="4"/>
  <c r="D17" i="4" s="1"/>
  <c r="E7" i="4"/>
  <c r="O17" i="4" s="1"/>
  <c r="D7" i="4"/>
  <c r="N17" i="4" s="1"/>
  <c r="B7" i="4"/>
  <c r="I17" i="4" s="1"/>
  <c r="S6" i="4"/>
  <c r="O6" i="4"/>
  <c r="H16" i="4" s="1"/>
  <c r="K6" i="4"/>
  <c r="K12" i="4" s="1"/>
  <c r="G6" i="4"/>
  <c r="C6" i="4" s="1"/>
  <c r="B16" i="4" s="1"/>
  <c r="E6" i="4"/>
  <c r="O16" i="4" s="1"/>
  <c r="D6" i="4"/>
  <c r="N16" i="4" s="1"/>
  <c r="B6" i="4"/>
  <c r="I16" i="4" s="1"/>
  <c r="B6" i="3"/>
  <c r="D6" i="3"/>
  <c r="E6" i="3"/>
  <c r="N17" i="3" s="1"/>
  <c r="G6" i="3"/>
  <c r="K6" i="3"/>
  <c r="C6" i="3" s="1"/>
  <c r="B17" i="3" s="1"/>
  <c r="O6" i="3"/>
  <c r="S6" i="3"/>
  <c r="J17" i="3" s="1"/>
  <c r="B7" i="3"/>
  <c r="D7" i="3"/>
  <c r="E7" i="3"/>
  <c r="N18" i="3" s="1"/>
  <c r="G7" i="3"/>
  <c r="K7" i="3"/>
  <c r="C7" i="3" s="1"/>
  <c r="B18" i="3" s="1"/>
  <c r="O7" i="3"/>
  <c r="S7" i="3"/>
  <c r="J18" i="3" s="1"/>
  <c r="B8" i="3"/>
  <c r="D8" i="3"/>
  <c r="E8" i="3"/>
  <c r="N19" i="3" s="1"/>
  <c r="G8" i="3"/>
  <c r="K8" i="3"/>
  <c r="C8" i="3" s="1"/>
  <c r="B19" i="3" s="1"/>
  <c r="O8" i="3"/>
  <c r="S8" i="3"/>
  <c r="J19" i="3" s="1"/>
  <c r="B9" i="3"/>
  <c r="D9" i="3"/>
  <c r="E9" i="3"/>
  <c r="N20" i="3" s="1"/>
  <c r="G9" i="3"/>
  <c r="K9" i="3"/>
  <c r="C9" i="3" s="1"/>
  <c r="B20" i="3" s="1"/>
  <c r="O9" i="3"/>
  <c r="S9" i="3"/>
  <c r="J20" i="3" s="1"/>
  <c r="B10" i="3"/>
  <c r="D10" i="3"/>
  <c r="E10" i="3"/>
  <c r="N21" i="3" s="1"/>
  <c r="C38" i="3" s="1"/>
  <c r="G10" i="3"/>
  <c r="K10" i="3"/>
  <c r="C10" i="3" s="1"/>
  <c r="B21" i="3" s="1"/>
  <c r="O10" i="3"/>
  <c r="S10" i="3"/>
  <c r="J21" i="3" s="1"/>
  <c r="J29" i="3" s="1"/>
  <c r="B11" i="3"/>
  <c r="D11" i="3"/>
  <c r="E11" i="3"/>
  <c r="N22" i="3" s="1"/>
  <c r="G11" i="3"/>
  <c r="K11" i="3"/>
  <c r="C11" i="3" s="1"/>
  <c r="B22" i="3" s="1"/>
  <c r="O11" i="3"/>
  <c r="S11" i="3"/>
  <c r="J22" i="3" s="1"/>
  <c r="B12" i="3"/>
  <c r="D12" i="3"/>
  <c r="E12" i="3"/>
  <c r="N23" i="3" s="1"/>
  <c r="G12" i="3"/>
  <c r="K12" i="3"/>
  <c r="C12" i="3" s="1"/>
  <c r="B23" i="3" s="1"/>
  <c r="O12" i="3"/>
  <c r="S12" i="3"/>
  <c r="J23" i="3" s="1"/>
  <c r="F13" i="3"/>
  <c r="B13" i="3" s="1"/>
  <c r="G13" i="3"/>
  <c r="H13" i="3"/>
  <c r="D13" i="3" s="1"/>
  <c r="I13" i="3"/>
  <c r="E13" i="3" s="1"/>
  <c r="J13" i="3"/>
  <c r="K13" i="3"/>
  <c r="L13" i="3"/>
  <c r="M13" i="3"/>
  <c r="N13" i="3"/>
  <c r="O13" i="3"/>
  <c r="P13" i="3"/>
  <c r="Q13" i="3"/>
  <c r="R13" i="3"/>
  <c r="T13" i="3"/>
  <c r="U13" i="3"/>
  <c r="C17" i="3"/>
  <c r="D17" i="3"/>
  <c r="E17" i="3"/>
  <c r="F17" i="3"/>
  <c r="G17" i="3"/>
  <c r="H17" i="3"/>
  <c r="I17" i="3"/>
  <c r="K17" i="3"/>
  <c r="O17" i="3"/>
  <c r="B37" i="3" s="1"/>
  <c r="C18" i="3"/>
  <c r="D18" i="3"/>
  <c r="E18" i="3"/>
  <c r="F18" i="3"/>
  <c r="G18" i="3"/>
  <c r="H18" i="3"/>
  <c r="I18" i="3"/>
  <c r="K18" i="3"/>
  <c r="O18" i="3"/>
  <c r="C19" i="3"/>
  <c r="D19" i="3"/>
  <c r="E19" i="3"/>
  <c r="F19" i="3"/>
  <c r="G19" i="3"/>
  <c r="H19" i="3"/>
  <c r="I19" i="3"/>
  <c r="K19" i="3"/>
  <c r="O19" i="3"/>
  <c r="C20" i="3"/>
  <c r="D20" i="3"/>
  <c r="E20" i="3"/>
  <c r="F20" i="3"/>
  <c r="G20" i="3"/>
  <c r="H20" i="3"/>
  <c r="I20" i="3"/>
  <c r="K20" i="3"/>
  <c r="O20" i="3"/>
  <c r="C21" i="3"/>
  <c r="D21" i="3"/>
  <c r="E21" i="3"/>
  <c r="E29" i="3" s="1"/>
  <c r="E31" i="3" s="1"/>
  <c r="F21" i="3"/>
  <c r="G21" i="3"/>
  <c r="H21" i="3"/>
  <c r="I21" i="3"/>
  <c r="I29" i="3" s="1"/>
  <c r="I31" i="3" s="1"/>
  <c r="K21" i="3"/>
  <c r="O21" i="3"/>
  <c r="B38" i="3" s="1"/>
  <c r="C22" i="3"/>
  <c r="D22" i="3"/>
  <c r="E22" i="3"/>
  <c r="F22" i="3"/>
  <c r="G22" i="3"/>
  <c r="H22" i="3"/>
  <c r="I22" i="3"/>
  <c r="K22" i="3"/>
  <c r="O22" i="3"/>
  <c r="C23" i="3"/>
  <c r="D23" i="3"/>
  <c r="E23" i="3"/>
  <c r="F23" i="3"/>
  <c r="G23" i="3"/>
  <c r="H23" i="3"/>
  <c r="I23" i="3"/>
  <c r="K23" i="3"/>
  <c r="O23" i="3"/>
  <c r="C28" i="3"/>
  <c r="D28" i="3"/>
  <c r="E28" i="3"/>
  <c r="F28" i="3"/>
  <c r="G28" i="3"/>
  <c r="H28" i="3"/>
  <c r="I28" i="3"/>
  <c r="K28" i="3"/>
  <c r="C29" i="3"/>
  <c r="C31" i="3" s="1"/>
  <c r="D29" i="3"/>
  <c r="F29" i="3"/>
  <c r="G29" i="3"/>
  <c r="G31" i="3" s="1"/>
  <c r="H29" i="3"/>
  <c r="K29" i="3"/>
  <c r="K31" i="3" s="1"/>
  <c r="D31" i="3"/>
  <c r="F31" i="3"/>
  <c r="H31" i="3"/>
  <c r="L46" i="6" l="1"/>
  <c r="H46" i="6"/>
  <c r="K46" i="6"/>
  <c r="K57" i="6" s="1"/>
  <c r="G46" i="6"/>
  <c r="N46" i="6"/>
  <c r="J46" i="6"/>
  <c r="F46" i="6"/>
  <c r="M46" i="6"/>
  <c r="I46" i="6"/>
  <c r="K27" i="6"/>
  <c r="G27" i="6"/>
  <c r="N27" i="6"/>
  <c r="J27" i="6"/>
  <c r="J36" i="6" s="1"/>
  <c r="F27" i="6"/>
  <c r="M27" i="6"/>
  <c r="I27" i="6"/>
  <c r="L27" i="6"/>
  <c r="L36" i="6" s="1"/>
  <c r="H27" i="6"/>
  <c r="U29" i="6"/>
  <c r="V20" i="6"/>
  <c r="R20" i="6"/>
  <c r="K47" i="6"/>
  <c r="G47" i="6"/>
  <c r="N47" i="6"/>
  <c r="J47" i="6"/>
  <c r="F47" i="6"/>
  <c r="M47" i="6"/>
  <c r="I47" i="6"/>
  <c r="L47" i="6"/>
  <c r="H47" i="6"/>
  <c r="B16" i="6"/>
  <c r="Q20" i="6"/>
  <c r="K22" i="6"/>
  <c r="K34" i="6" s="1"/>
  <c r="K51" i="6"/>
  <c r="G51" i="6"/>
  <c r="N51" i="6"/>
  <c r="J51" i="6"/>
  <c r="F51" i="6"/>
  <c r="L51" i="6"/>
  <c r="I51" i="6"/>
  <c r="H51" i="6"/>
  <c r="M51" i="6"/>
  <c r="J22" i="6"/>
  <c r="S25" i="6"/>
  <c r="K23" i="6"/>
  <c r="G23" i="6"/>
  <c r="J23" i="6"/>
  <c r="F23" i="6"/>
  <c r="F35" i="6" s="1"/>
  <c r="L23" i="6"/>
  <c r="H23" i="6"/>
  <c r="O24" i="6"/>
  <c r="O115" i="6" s="1"/>
  <c r="N48" i="6"/>
  <c r="J48" i="6"/>
  <c r="F48" i="6"/>
  <c r="M48" i="6"/>
  <c r="I48" i="6"/>
  <c r="L48" i="6"/>
  <c r="H48" i="6"/>
  <c r="K48" i="6"/>
  <c r="G48" i="6"/>
  <c r="N28" i="6"/>
  <c r="J28" i="6"/>
  <c r="F28" i="6"/>
  <c r="M28" i="6"/>
  <c r="I28" i="6"/>
  <c r="L28" i="6"/>
  <c r="H28" i="6"/>
  <c r="K28" i="6"/>
  <c r="G28" i="6"/>
  <c r="O29" i="6"/>
  <c r="C6" i="6"/>
  <c r="K43" i="6"/>
  <c r="G43" i="6"/>
  <c r="N43" i="6"/>
  <c r="J43" i="6"/>
  <c r="F43" i="6"/>
  <c r="M43" i="6"/>
  <c r="I43" i="6"/>
  <c r="L43" i="6"/>
  <c r="H43" i="6"/>
  <c r="U21" i="6"/>
  <c r="U114" i="6" s="1"/>
  <c r="N24" i="6"/>
  <c r="Q156" i="6" s="1"/>
  <c r="J24" i="6"/>
  <c r="F24" i="6"/>
  <c r="M24" i="6"/>
  <c r="M35" i="6" s="1"/>
  <c r="I24" i="6"/>
  <c r="K24" i="6"/>
  <c r="G24" i="6"/>
  <c r="Q24" i="6"/>
  <c r="Q115" i="6" s="1"/>
  <c r="T26" i="6"/>
  <c r="P26" i="6"/>
  <c r="O26" i="6"/>
  <c r="V26" i="6"/>
  <c r="R26" i="6"/>
  <c r="Q29" i="6"/>
  <c r="D16" i="6"/>
  <c r="H16" i="6"/>
  <c r="T16" i="6"/>
  <c r="H20" i="6"/>
  <c r="S20" i="6"/>
  <c r="F22" i="6"/>
  <c r="L22" i="6"/>
  <c r="H22" i="6"/>
  <c r="M22" i="6"/>
  <c r="M34" i="6" s="1"/>
  <c r="I22" i="6"/>
  <c r="C8" i="6"/>
  <c r="Q22" i="6"/>
  <c r="V24" i="6"/>
  <c r="R24" i="6"/>
  <c r="S24" i="6"/>
  <c r="S115" i="6" s="1"/>
  <c r="U24" i="6"/>
  <c r="U115" i="6" s="1"/>
  <c r="T29" i="6"/>
  <c r="P29" i="6"/>
  <c r="V29" i="6"/>
  <c r="R29" i="6"/>
  <c r="F16" i="6"/>
  <c r="N16" i="6"/>
  <c r="Z16" i="6"/>
  <c r="L42" i="6"/>
  <c r="L56" i="6" s="1"/>
  <c r="H42" i="6"/>
  <c r="K42" i="6"/>
  <c r="G42" i="6"/>
  <c r="G56" i="6" s="1"/>
  <c r="N42" i="6"/>
  <c r="N56" i="6" s="1"/>
  <c r="J42" i="6"/>
  <c r="J56" i="6" s="1"/>
  <c r="F42" i="6"/>
  <c r="M42" i="6"/>
  <c r="I42" i="6"/>
  <c r="I56" i="6" s="1"/>
  <c r="C10" i="6"/>
  <c r="T25" i="6"/>
  <c r="P25" i="6"/>
  <c r="V25" i="6"/>
  <c r="R25" i="6"/>
  <c r="U25" i="6"/>
  <c r="C15" i="6"/>
  <c r="L34" i="6"/>
  <c r="N44" i="6"/>
  <c r="J44" i="6"/>
  <c r="F44" i="6"/>
  <c r="M44" i="6"/>
  <c r="I44" i="6"/>
  <c r="L44" i="6"/>
  <c r="H44" i="6"/>
  <c r="K44" i="6"/>
  <c r="G44" i="6"/>
  <c r="N20" i="6"/>
  <c r="N34" i="6" s="1"/>
  <c r="J20" i="6"/>
  <c r="J34" i="6" s="1"/>
  <c r="F20" i="6"/>
  <c r="F34" i="6" s="1"/>
  <c r="C7" i="6"/>
  <c r="T22" i="6"/>
  <c r="P22" i="6"/>
  <c r="P114" i="6" s="1"/>
  <c r="M57" i="6"/>
  <c r="Q25" i="6"/>
  <c r="L26" i="6"/>
  <c r="H26" i="6"/>
  <c r="K26" i="6"/>
  <c r="G26" i="6"/>
  <c r="N26" i="6"/>
  <c r="M26" i="6"/>
  <c r="I26" i="6"/>
  <c r="C12" i="6"/>
  <c r="Q26" i="6"/>
  <c r="C13" i="6"/>
  <c r="V28" i="6"/>
  <c r="R28" i="6"/>
  <c r="R116" i="6" s="1"/>
  <c r="T28" i="6"/>
  <c r="T116" i="6" s="1"/>
  <c r="P28" i="6"/>
  <c r="S28" i="6"/>
  <c r="L50" i="6"/>
  <c r="M50" i="6"/>
  <c r="M58" i="6" s="1"/>
  <c r="H50" i="6"/>
  <c r="K50" i="6"/>
  <c r="G50" i="6"/>
  <c r="J50" i="6"/>
  <c r="F50" i="6"/>
  <c r="F58" i="6" s="1"/>
  <c r="N50" i="6"/>
  <c r="I50" i="6"/>
  <c r="U28" i="6"/>
  <c r="S29" i="6"/>
  <c r="S116" i="6" s="1"/>
  <c r="I20" i="6"/>
  <c r="T20" i="6"/>
  <c r="G22" i="6"/>
  <c r="G34" i="6" s="1"/>
  <c r="O22" i="6"/>
  <c r="O114" i="6" s="1"/>
  <c r="I23" i="6"/>
  <c r="T24" i="6"/>
  <c r="T115" i="6" s="1"/>
  <c r="G57" i="6"/>
  <c r="J58" i="6"/>
  <c r="F45" i="6"/>
  <c r="F57" i="6" s="1"/>
  <c r="J45" i="6"/>
  <c r="N45" i="6"/>
  <c r="N57" i="6" s="1"/>
  <c r="N49" i="6"/>
  <c r="C67" i="6"/>
  <c r="O80" i="6"/>
  <c r="H76" i="6"/>
  <c r="V81" i="6"/>
  <c r="R81" i="6"/>
  <c r="L102" i="6"/>
  <c r="H102" i="6"/>
  <c r="K102" i="6"/>
  <c r="G102" i="6"/>
  <c r="J102" i="6"/>
  <c r="I102" i="6"/>
  <c r="K103" i="6"/>
  <c r="G103" i="6"/>
  <c r="N103" i="6"/>
  <c r="J103" i="6"/>
  <c r="F103" i="6"/>
  <c r="I103" i="6"/>
  <c r="H103" i="6"/>
  <c r="U82" i="6"/>
  <c r="C73" i="6"/>
  <c r="K87" i="6"/>
  <c r="G87" i="6"/>
  <c r="M87" i="6"/>
  <c r="M95" i="6" s="1"/>
  <c r="H87" i="6"/>
  <c r="L87" i="6"/>
  <c r="F87" i="6"/>
  <c r="C74" i="6"/>
  <c r="Q87" i="6"/>
  <c r="Q116" i="6" s="1"/>
  <c r="C75" i="6"/>
  <c r="B76" i="6"/>
  <c r="Z76" i="6"/>
  <c r="T81" i="6"/>
  <c r="J83" i="6"/>
  <c r="V85" i="6"/>
  <c r="I87" i="6"/>
  <c r="L103" i="6"/>
  <c r="H107" i="6"/>
  <c r="U116" i="6"/>
  <c r="G58" i="6"/>
  <c r="K58" i="6"/>
  <c r="L80" i="6"/>
  <c r="L93" i="6" s="1"/>
  <c r="H80" i="6"/>
  <c r="H93" i="6" s="1"/>
  <c r="K80" i="6"/>
  <c r="K93" i="6" s="1"/>
  <c r="G80" i="6"/>
  <c r="D76" i="6"/>
  <c r="V82" i="6"/>
  <c r="R82" i="6"/>
  <c r="N88" i="6"/>
  <c r="J88" i="6"/>
  <c r="F88" i="6"/>
  <c r="L88" i="6"/>
  <c r="G88" i="6"/>
  <c r="K88" i="6"/>
  <c r="N76" i="6"/>
  <c r="F80" i="6"/>
  <c r="N80" i="6"/>
  <c r="N93" i="6" s="1"/>
  <c r="T82" i="6"/>
  <c r="F95" i="6"/>
  <c r="J87" i="6"/>
  <c r="J95" i="6" s="1"/>
  <c r="F102" i="6"/>
  <c r="F114" i="6" s="1"/>
  <c r="M103" i="6"/>
  <c r="H45" i="6"/>
  <c r="H57" i="6" s="1"/>
  <c r="L45" i="6"/>
  <c r="L57" i="6" s="1"/>
  <c r="H49" i="6"/>
  <c r="L49" i="6"/>
  <c r="L58" i="6" s="1"/>
  <c r="E76" i="6"/>
  <c r="Q82" i="6"/>
  <c r="M83" i="6"/>
  <c r="I83" i="6"/>
  <c r="L83" i="6"/>
  <c r="H83" i="6"/>
  <c r="H94" i="6" s="1"/>
  <c r="Q83" i="6"/>
  <c r="C70" i="6"/>
  <c r="L106" i="6"/>
  <c r="H106" i="6"/>
  <c r="K106" i="6"/>
  <c r="G106" i="6"/>
  <c r="N106" i="6"/>
  <c r="P150" i="6" s="1"/>
  <c r="F106" i="6"/>
  <c r="M106" i="6"/>
  <c r="U85" i="6"/>
  <c r="K107" i="6"/>
  <c r="G107" i="6"/>
  <c r="G116" i="6" s="1"/>
  <c r="N107" i="6"/>
  <c r="J107" i="6"/>
  <c r="F107" i="6"/>
  <c r="M107" i="6"/>
  <c r="L107" i="6"/>
  <c r="F76" i="6"/>
  <c r="I80" i="6"/>
  <c r="P81" i="6"/>
  <c r="O82" i="6"/>
  <c r="F83" i="6"/>
  <c r="F94" i="6" s="1"/>
  <c r="N83" i="6"/>
  <c r="P85" i="6"/>
  <c r="N87" i="6"/>
  <c r="H88" i="6"/>
  <c r="M102" i="6"/>
  <c r="K115" i="6"/>
  <c r="I106" i="6"/>
  <c r="Q150" i="6"/>
  <c r="I21" i="6"/>
  <c r="I25" i="6"/>
  <c r="I29" i="6"/>
  <c r="I45" i="6"/>
  <c r="I57" i="6" s="1"/>
  <c r="I49" i="6"/>
  <c r="J114" i="6"/>
  <c r="S81" i="6"/>
  <c r="L84" i="6"/>
  <c r="H84" i="6"/>
  <c r="K84" i="6"/>
  <c r="K94" i="6" s="1"/>
  <c r="G84" i="6"/>
  <c r="C72" i="6"/>
  <c r="O85" i="6"/>
  <c r="T86" i="6"/>
  <c r="P86" i="6"/>
  <c r="P116" i="6" s="1"/>
  <c r="R86" i="6"/>
  <c r="J80" i="6"/>
  <c r="Q81" i="6"/>
  <c r="P82" i="6"/>
  <c r="G83" i="6"/>
  <c r="G94" i="6" s="1"/>
  <c r="F84" i="6"/>
  <c r="N84" i="6"/>
  <c r="R85" i="6"/>
  <c r="K95" i="6"/>
  <c r="V86" i="6"/>
  <c r="I88" i="6"/>
  <c r="G114" i="6"/>
  <c r="N102" i="6"/>
  <c r="N114" i="6" s="1"/>
  <c r="J106" i="6"/>
  <c r="M152" i="6"/>
  <c r="Q149" i="6"/>
  <c r="C69" i="6"/>
  <c r="N104" i="6"/>
  <c r="J104" i="6"/>
  <c r="J115" i="6" s="1"/>
  <c r="F104" i="6"/>
  <c r="F115" i="6" s="1"/>
  <c r="M104" i="6"/>
  <c r="I104" i="6"/>
  <c r="M85" i="6"/>
  <c r="I85" i="6"/>
  <c r="Q85" i="6"/>
  <c r="N108" i="6"/>
  <c r="J108" i="6"/>
  <c r="F108" i="6"/>
  <c r="M108" i="6"/>
  <c r="I108" i="6"/>
  <c r="I116" i="6" s="1"/>
  <c r="T76" i="6"/>
  <c r="F81" i="6"/>
  <c r="J81" i="6"/>
  <c r="N81" i="6"/>
  <c r="I82" i="6"/>
  <c r="M82" i="6"/>
  <c r="M93" i="6" s="1"/>
  <c r="P83" i="6"/>
  <c r="P115" i="6" s="1"/>
  <c r="H85" i="6"/>
  <c r="N85" i="6"/>
  <c r="G86" i="6"/>
  <c r="G95" i="6" s="1"/>
  <c r="V87" i="6"/>
  <c r="V116" i="6" s="1"/>
  <c r="G104" i="6"/>
  <c r="F105" i="6"/>
  <c r="K108" i="6"/>
  <c r="G140" i="6"/>
  <c r="F140" i="6"/>
  <c r="G144" i="6"/>
  <c r="F144" i="6"/>
  <c r="H140" i="6"/>
  <c r="M101" i="6"/>
  <c r="M114" i="6" s="1"/>
  <c r="I101" i="6"/>
  <c r="I114" i="6" s="1"/>
  <c r="L101" i="6"/>
  <c r="L114" i="6" s="1"/>
  <c r="H101" i="6"/>
  <c r="H114" i="6" s="1"/>
  <c r="V84" i="6"/>
  <c r="V115" i="6" s="1"/>
  <c r="R84" i="6"/>
  <c r="R115" i="6" s="1"/>
  <c r="M105" i="6"/>
  <c r="I105" i="6"/>
  <c r="L105" i="6"/>
  <c r="L115" i="6" s="1"/>
  <c r="H105" i="6"/>
  <c r="L86" i="6"/>
  <c r="L95" i="6" s="1"/>
  <c r="H86" i="6"/>
  <c r="O87" i="6"/>
  <c r="O116" i="6" s="1"/>
  <c r="V88" i="6"/>
  <c r="R88" i="6"/>
  <c r="M109" i="6"/>
  <c r="I109" i="6"/>
  <c r="L109" i="6"/>
  <c r="H109" i="6"/>
  <c r="P80" i="6"/>
  <c r="G81" i="6"/>
  <c r="F82" i="6"/>
  <c r="J82" i="6"/>
  <c r="P84" i="6"/>
  <c r="J85" i="6"/>
  <c r="I86" i="6"/>
  <c r="I95" i="6" s="1"/>
  <c r="N86" i="6"/>
  <c r="N95" i="6" s="1"/>
  <c r="K101" i="6"/>
  <c r="K114" i="6" s="1"/>
  <c r="H104" i="6"/>
  <c r="G105" i="6"/>
  <c r="L108" i="6"/>
  <c r="K109" i="6"/>
  <c r="G137" i="6"/>
  <c r="F137" i="6"/>
  <c r="C133" i="6"/>
  <c r="G141" i="6"/>
  <c r="F141" i="6"/>
  <c r="H137" i="6"/>
  <c r="H149" i="6" s="1"/>
  <c r="H144" i="6"/>
  <c r="H150" i="6" s="1"/>
  <c r="F138" i="6"/>
  <c r="L138" i="6" s="1"/>
  <c r="F142" i="6"/>
  <c r="L142" i="6" s="1"/>
  <c r="N150" i="6"/>
  <c r="N152" i="6" s="1"/>
  <c r="Q155" i="6"/>
  <c r="F41" i="5"/>
  <c r="E25" i="5"/>
  <c r="E38" i="5" s="1"/>
  <c r="E41" i="5" s="1"/>
  <c r="E29" i="5"/>
  <c r="G26" i="5"/>
  <c r="G30" i="5"/>
  <c r="G39" i="5" s="1"/>
  <c r="G33" i="5"/>
  <c r="G22" i="5"/>
  <c r="C18" i="5"/>
  <c r="I26" i="4"/>
  <c r="C35" i="4"/>
  <c r="I27" i="4"/>
  <c r="H26" i="4"/>
  <c r="H29" i="4" s="1"/>
  <c r="B35" i="4"/>
  <c r="B38" i="4" s="1"/>
  <c r="C36" i="4"/>
  <c r="H27" i="4"/>
  <c r="F16" i="4"/>
  <c r="F17" i="4"/>
  <c r="J18" i="4"/>
  <c r="J19" i="4"/>
  <c r="J20" i="4"/>
  <c r="F21" i="4"/>
  <c r="K16" i="4"/>
  <c r="G18" i="4"/>
  <c r="G19" i="4"/>
  <c r="K19" i="4"/>
  <c r="K27" i="4" s="1"/>
  <c r="C20" i="4"/>
  <c r="G20" i="4"/>
  <c r="K20" i="4"/>
  <c r="C21" i="4"/>
  <c r="G21" i="4"/>
  <c r="K21" i="4"/>
  <c r="J16" i="4"/>
  <c r="J17" i="4"/>
  <c r="F18" i="4"/>
  <c r="F19" i="4"/>
  <c r="C7" i="4"/>
  <c r="B17" i="4" s="1"/>
  <c r="B26" i="4" s="1"/>
  <c r="C9" i="4"/>
  <c r="B19" i="4" s="1"/>
  <c r="C11" i="4"/>
  <c r="B21" i="4" s="1"/>
  <c r="G12" i="4"/>
  <c r="C12" i="4" s="1"/>
  <c r="G16" i="4"/>
  <c r="C17" i="4"/>
  <c r="K17" i="4"/>
  <c r="K18" i="4"/>
  <c r="D16" i="4"/>
  <c r="D18" i="4"/>
  <c r="D20" i="4"/>
  <c r="D27" i="4" s="1"/>
  <c r="F20" i="4"/>
  <c r="J21" i="4"/>
  <c r="C16" i="4"/>
  <c r="C26" i="4" s="1"/>
  <c r="G17" i="4"/>
  <c r="C18" i="4"/>
  <c r="C19" i="4"/>
  <c r="E16" i="4"/>
  <c r="E17" i="4"/>
  <c r="E18" i="4"/>
  <c r="E19" i="4"/>
  <c r="E20" i="4"/>
  <c r="E21" i="4"/>
  <c r="J28" i="3"/>
  <c r="J31" i="3" s="1"/>
  <c r="C37" i="3"/>
  <c r="C40" i="3" s="1"/>
  <c r="B40" i="3"/>
  <c r="B29" i="3"/>
  <c r="B28" i="3"/>
  <c r="B31" i="3" s="1"/>
  <c r="S13" i="3"/>
  <c r="C13" i="3" s="1"/>
  <c r="O117" i="6" l="1"/>
  <c r="P117" i="6"/>
  <c r="U117" i="6"/>
  <c r="M115" i="6"/>
  <c r="M117" i="6" s="1"/>
  <c r="N117" i="6"/>
  <c r="M116" i="6"/>
  <c r="G93" i="6"/>
  <c r="G96" i="6" s="1"/>
  <c r="C76" i="6"/>
  <c r="F37" i="6"/>
  <c r="J59" i="6"/>
  <c r="H56" i="6"/>
  <c r="H59" i="6" s="1"/>
  <c r="L35" i="6"/>
  <c r="L37" i="6" s="1"/>
  <c r="K35" i="6"/>
  <c r="R114" i="6"/>
  <c r="R117" i="6" s="1"/>
  <c r="M36" i="6"/>
  <c r="M37" i="6" s="1"/>
  <c r="G36" i="6"/>
  <c r="N35" i="6"/>
  <c r="H152" i="6"/>
  <c r="F149" i="6"/>
  <c r="F152" i="6" s="1"/>
  <c r="L137" i="6"/>
  <c r="L149" i="6" s="1"/>
  <c r="L152" i="6" s="1"/>
  <c r="L144" i="6"/>
  <c r="Q152" i="6"/>
  <c r="P149" i="6"/>
  <c r="N94" i="6"/>
  <c r="N96" i="6" s="1"/>
  <c r="I93" i="6"/>
  <c r="F116" i="6"/>
  <c r="F117" i="6" s="1"/>
  <c r="K116" i="6"/>
  <c r="L94" i="6"/>
  <c r="F93" i="6"/>
  <c r="F96" i="6" s="1"/>
  <c r="K96" i="6"/>
  <c r="Q151" i="6"/>
  <c r="N58" i="6"/>
  <c r="N59" i="6" s="1"/>
  <c r="L59" i="6"/>
  <c r="C16" i="6"/>
  <c r="Q114" i="6"/>
  <c r="Q117" i="6" s="1"/>
  <c r="V114" i="6"/>
  <c r="V117" i="6" s="1"/>
  <c r="H36" i="6"/>
  <c r="F36" i="6"/>
  <c r="K36" i="6"/>
  <c r="K37" i="6" s="1"/>
  <c r="F150" i="6"/>
  <c r="L141" i="6"/>
  <c r="L150" i="6" s="1"/>
  <c r="G149" i="6"/>
  <c r="G152" i="6" s="1"/>
  <c r="H115" i="6"/>
  <c r="H117" i="6" s="1"/>
  <c r="J116" i="6"/>
  <c r="J117" i="6" s="1"/>
  <c r="I94" i="6"/>
  <c r="T114" i="6"/>
  <c r="T117" i="6" s="1"/>
  <c r="M56" i="6"/>
  <c r="M59" i="6" s="1"/>
  <c r="G59" i="6"/>
  <c r="S114" i="6"/>
  <c r="S117" i="6" s="1"/>
  <c r="J35" i="6"/>
  <c r="J37" i="6" s="1"/>
  <c r="Q158" i="6"/>
  <c r="P155" i="6"/>
  <c r="G150" i="6"/>
  <c r="K117" i="6"/>
  <c r="H95" i="6"/>
  <c r="H96" i="6" s="1"/>
  <c r="P156" i="6"/>
  <c r="L140" i="6"/>
  <c r="G115" i="6"/>
  <c r="G117" i="6" s="1"/>
  <c r="I115" i="6"/>
  <c r="I117" i="6" s="1"/>
  <c r="N115" i="6"/>
  <c r="J93" i="6"/>
  <c r="I58" i="6"/>
  <c r="I59" i="6" s="1"/>
  <c r="L116" i="6"/>
  <c r="L117" i="6" s="1"/>
  <c r="N116" i="6"/>
  <c r="P151" i="6"/>
  <c r="M94" i="6"/>
  <c r="M96" i="6" s="1"/>
  <c r="H58" i="6"/>
  <c r="L96" i="6"/>
  <c r="H116" i="6"/>
  <c r="J94" i="6"/>
  <c r="J57" i="6"/>
  <c r="I35" i="6"/>
  <c r="I34" i="6"/>
  <c r="I37" i="6" s="1"/>
  <c r="F56" i="6"/>
  <c r="F59" i="6" s="1"/>
  <c r="K56" i="6"/>
  <c r="K59" i="6" s="1"/>
  <c r="H34" i="6"/>
  <c r="H35" i="6"/>
  <c r="G35" i="6"/>
  <c r="G37" i="6" s="1"/>
  <c r="I36" i="6"/>
  <c r="Q157" i="6"/>
  <c r="N36" i="6"/>
  <c r="N37" i="6" s="1"/>
  <c r="G38" i="5"/>
  <c r="G41" i="5" s="1"/>
  <c r="K26" i="4"/>
  <c r="K29" i="4" s="1"/>
  <c r="E26" i="4"/>
  <c r="E29" i="4" s="1"/>
  <c r="B27" i="4"/>
  <c r="B29" i="4" s="1"/>
  <c r="C38" i="4"/>
  <c r="E27" i="4"/>
  <c r="C27" i="4"/>
  <c r="C29" i="4" s="1"/>
  <c r="D26" i="4"/>
  <c r="D29" i="4" s="1"/>
  <c r="G26" i="4"/>
  <c r="J26" i="4"/>
  <c r="G27" i="4"/>
  <c r="F26" i="4"/>
  <c r="I29" i="4"/>
  <c r="F27" i="4"/>
  <c r="J27" i="4"/>
  <c r="Z152" i="6" l="1"/>
  <c r="J96" i="6"/>
  <c r="I96" i="6"/>
  <c r="H37" i="6"/>
  <c r="P158" i="6"/>
  <c r="P152" i="6"/>
  <c r="G29" i="4"/>
  <c r="J29" i="4"/>
  <c r="F29" i="4"/>
</calcChain>
</file>

<file path=xl/sharedStrings.xml><?xml version="1.0" encoding="utf-8"?>
<sst xmlns="http://schemas.openxmlformats.org/spreadsheetml/2006/main" count="574" uniqueCount="153">
  <si>
    <t>Average</t>
  </si>
  <si>
    <t>b3</t>
  </si>
  <si>
    <t>b2</t>
  </si>
  <si>
    <t>b1</t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</si>
  <si>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/Nkx5.1-tdTOM</t>
    </r>
    <r>
      <rPr>
        <vertAlign val="superscript"/>
        <sz val="12"/>
        <color rgb="FFFFFFFF"/>
        <rFont val="Arial"/>
        <family val="2"/>
      </rPr>
      <t>+</t>
    </r>
  </si>
  <si>
    <r>
      <t>tdTOM</t>
    </r>
    <r>
      <rPr>
        <vertAlign val="superscript"/>
        <sz val="12"/>
        <color rgb="FFFFFFFF"/>
        <rFont val="Arial"/>
        <family val="2"/>
      </rPr>
      <t>+</t>
    </r>
  </si>
  <si>
    <r>
      <t>Overall % of Nkx5.1-</t>
    </r>
    <r>
      <rPr>
        <b/>
        <sz val="12"/>
        <color rgb="FFFF0000"/>
        <rFont val="Arial"/>
        <family val="2"/>
      </rPr>
      <t>tdTOM</t>
    </r>
    <r>
      <rPr>
        <b/>
        <sz val="12"/>
        <color theme="0"/>
        <rFont val="Arial"/>
        <family val="2"/>
      </rPr>
      <t xml:space="preserve"> fraction  </t>
    </r>
  </si>
  <si>
    <t>Brain average</t>
  </si>
  <si>
    <r>
      <t>L5/6 GFP</t>
    </r>
    <r>
      <rPr>
        <vertAlign val="superscript"/>
        <sz val="12"/>
        <color rgb="FFFFFFFF"/>
        <rFont val="Arial"/>
        <family val="2"/>
      </rPr>
      <t>+</t>
    </r>
  </si>
  <si>
    <r>
      <t>L4 GFP</t>
    </r>
    <r>
      <rPr>
        <vertAlign val="superscript"/>
        <sz val="12"/>
        <color rgb="FFFFFFFF"/>
        <rFont val="Arial"/>
        <family val="2"/>
      </rPr>
      <t>+</t>
    </r>
  </si>
  <si>
    <r>
      <t>L2/3 GFP</t>
    </r>
    <r>
      <rPr>
        <vertAlign val="superscript"/>
        <sz val="12"/>
        <color rgb="FFFFFFFF"/>
        <rFont val="Arial"/>
        <family val="2"/>
      </rPr>
      <t>+</t>
    </r>
  </si>
  <si>
    <r>
      <t>L1 GFP</t>
    </r>
    <r>
      <rPr>
        <vertAlign val="superscript"/>
        <sz val="12"/>
        <color rgb="FFFFFFFF"/>
        <rFont val="Arial"/>
        <family val="2"/>
      </rPr>
      <t>+</t>
    </r>
  </si>
  <si>
    <r>
      <t>GFP</t>
    </r>
    <r>
      <rPr>
        <vertAlign val="superscript"/>
        <sz val="12"/>
        <color rgb="FFFFFFFF"/>
        <rFont val="Arial"/>
        <family val="2"/>
      </rPr>
      <t>+</t>
    </r>
  </si>
  <si>
    <r>
      <t>Layer %  of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</si>
  <si>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r>
      <t>Overall % of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</si>
  <si>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t>b2s3left</t>
  </si>
  <si>
    <t>b2s2right</t>
  </si>
  <si>
    <t>b2s1left</t>
  </si>
  <si>
    <t>b1s4right</t>
  </si>
  <si>
    <t>b1s3left</t>
  </si>
  <si>
    <t>b1s2left</t>
  </si>
  <si>
    <t>b1s1right</t>
  </si>
  <si>
    <r>
      <t>Nkx5.1-tdTOM</t>
    </r>
    <r>
      <rPr>
        <vertAlign val="superscript"/>
        <sz val="12"/>
        <color rgb="FFFFFFFF"/>
        <rFont val="Arial"/>
        <family val="2"/>
      </rPr>
      <t>+/GFP-</t>
    </r>
  </si>
  <si>
    <r>
      <t>Overall % of Nkx5.1-</t>
    </r>
    <r>
      <rPr>
        <b/>
        <sz val="12"/>
        <color rgb="FFFF0000"/>
        <rFont val="Arial"/>
        <family val="2"/>
      </rPr>
      <t>tdTOM</t>
    </r>
    <r>
      <rPr>
        <b/>
        <sz val="12"/>
        <color theme="0"/>
        <rFont val="Arial"/>
        <family val="2"/>
      </rPr>
      <t xml:space="preserve">+ fraction  </t>
    </r>
  </si>
  <si>
    <t>Image name</t>
  </si>
  <si>
    <r>
      <t>Layer % of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</si>
  <si>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t>Total</t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</si>
  <si>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vertAlign val="superscript"/>
        <sz val="8"/>
        <color rgb="FFFFFFFF"/>
        <rFont val="Arial"/>
        <family val="2"/>
      </rPr>
      <t xml:space="preserve"> </t>
    </r>
    <r>
      <rPr>
        <sz val="12"/>
        <color rgb="FFFFFFFF"/>
        <rFont val="Arial"/>
        <family val="2"/>
      </rPr>
      <t>total</t>
    </r>
  </si>
  <si>
    <r>
      <t>Layer 5/6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</si>
  <si>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r>
      <t>Layer 4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</si>
  <si>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r>
      <t>Layer 2/3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</si>
  <si>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r>
      <t>Layer 1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</si>
  <si>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r>
      <t>Overall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</si>
  <si>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t>P21 NEUN STUDY (PRESENTED IN FIGURE 2E)</t>
  </si>
  <si>
    <t>Analysis of NEUN</t>
  </si>
  <si>
    <t>b1s1left</t>
  </si>
  <si>
    <t>b1s2right</t>
  </si>
  <si>
    <t>b1s3right</t>
  </si>
  <si>
    <t>b2s1right</t>
  </si>
  <si>
    <t>b2s2left</t>
  </si>
  <si>
    <t>b2s3right</t>
  </si>
  <si>
    <t>% of marker expressed in fraction</t>
  </si>
  <si>
    <t>P21 LAYERING (PRESENTED IN FIGURE 2B) AND NPY  STUDY (PRESENTED IN FIGURE 5E, F)</t>
  </si>
  <si>
    <t>Overall main fractions</t>
  </si>
  <si>
    <t>Layer 1 main fractions</t>
  </si>
  <si>
    <t>NPY analysis</t>
  </si>
  <si>
    <t>Layer 2/3 main fractions</t>
  </si>
  <si>
    <t>Layer 4 main fractions</t>
  </si>
  <si>
    <t>Layer 5/6 main fractions</t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</si>
  <si>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 xml:space="preserve">+ </t>
    </r>
    <r>
      <rPr>
        <sz val="12"/>
        <color rgb="FFFFFFFF"/>
        <rFont val="Arial"/>
        <family val="2"/>
      </rPr>
      <t>total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</si>
  <si>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</si>
  <si>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 xml:space="preserve">+ </t>
    </r>
  </si>
  <si>
    <t>b3s1left</t>
  </si>
  <si>
    <t>b3s2right</t>
  </si>
  <si>
    <t>b3s3left</t>
  </si>
  <si>
    <r>
      <t>L1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/NPY</t>
    </r>
    <r>
      <rPr>
        <vertAlign val="superscript"/>
        <sz val="12"/>
        <color theme="0"/>
        <rFont val="Arial"/>
        <family val="2"/>
      </rPr>
      <t>+</t>
    </r>
  </si>
  <si>
    <r>
      <t>L2/3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/NPY</t>
    </r>
    <r>
      <rPr>
        <vertAlign val="superscript"/>
        <sz val="12"/>
        <color theme="0"/>
        <rFont val="Arial"/>
        <family val="2"/>
      </rPr>
      <t>+</t>
    </r>
  </si>
  <si>
    <r>
      <t>L4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/NPY</t>
    </r>
    <r>
      <rPr>
        <vertAlign val="superscript"/>
        <sz val="12"/>
        <color theme="0"/>
        <rFont val="Arial"/>
        <family val="2"/>
      </rPr>
      <t>+</t>
    </r>
  </si>
  <si>
    <r>
      <t>L5/6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/NPY</t>
    </r>
    <r>
      <rPr>
        <vertAlign val="superscript"/>
        <sz val="12"/>
        <color theme="0"/>
        <rFont val="Arial"/>
        <family val="2"/>
      </rPr>
      <t>+</t>
    </r>
  </si>
  <si>
    <t>P21 LAYERING (PRESENTED IN FIGURE 2B) AND RELN STUDY (PRESENTED IN FIGURE 5C, D)</t>
  </si>
  <si>
    <t>RELN analysis</t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</si>
  <si>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/RELN</t>
    </r>
    <r>
      <rPr>
        <vertAlign val="superscript"/>
        <sz val="12"/>
        <color rgb="FFFFFFFF"/>
        <rFont val="Arial"/>
        <family val="2"/>
      </rPr>
      <t xml:space="preserve">+ </t>
    </r>
    <r>
      <rPr>
        <sz val="12"/>
        <color rgb="FFFFFFFF"/>
        <rFont val="Arial"/>
        <family val="2"/>
      </rPr>
      <t>total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</si>
  <si>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/RELN</t>
    </r>
    <r>
      <rPr>
        <vertAlign val="superscript"/>
        <sz val="12"/>
        <color rgb="FFFFFFFF"/>
        <rFont val="Arial"/>
        <family val="2"/>
      </rPr>
      <t>+</t>
    </r>
  </si>
  <si>
    <t>b3s1right</t>
  </si>
  <si>
    <t>b3s2left</t>
  </si>
  <si>
    <t>b3s3right</t>
  </si>
  <si>
    <r>
      <t>L1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/RELN</t>
    </r>
    <r>
      <rPr>
        <vertAlign val="superscript"/>
        <sz val="12"/>
        <color theme="0"/>
        <rFont val="Arial"/>
        <family val="2"/>
      </rPr>
      <t>+</t>
    </r>
  </si>
  <si>
    <r>
      <t>L2/3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/RELN</t>
    </r>
    <r>
      <rPr>
        <vertAlign val="superscript"/>
        <sz val="12"/>
        <color theme="0"/>
        <rFont val="Arial"/>
        <family val="2"/>
      </rPr>
      <t>+</t>
    </r>
  </si>
  <si>
    <r>
      <t>RELN</t>
    </r>
    <r>
      <rPr>
        <vertAlign val="superscript"/>
        <sz val="12"/>
        <color theme="0"/>
        <rFont val="Arial"/>
        <family val="2"/>
      </rPr>
      <t>+</t>
    </r>
  </si>
  <si>
    <r>
      <t>L5/6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/RELN</t>
    </r>
    <r>
      <rPr>
        <vertAlign val="superscript"/>
        <sz val="12"/>
        <color theme="0"/>
        <rFont val="Arial"/>
        <family val="2"/>
      </rPr>
      <t>+</t>
    </r>
  </si>
  <si>
    <t>FIGURE 2B</t>
  </si>
  <si>
    <t>P21 RELN/NPY OVERLAP STUDY (PRESENTED IN FIGURE 5H)</t>
  </si>
  <si>
    <t>Main fractions</t>
  </si>
  <si>
    <r>
      <t>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</t>
    </r>
  </si>
  <si>
    <r>
      <t>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/RELN</t>
    </r>
    <r>
      <rPr>
        <vertAlign val="superscript"/>
        <sz val="12"/>
        <color theme="0"/>
        <rFont val="Arial"/>
        <family val="2"/>
      </rPr>
      <t>+</t>
    </r>
  </si>
  <si>
    <r>
      <t>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/NPY</t>
    </r>
    <r>
      <rPr>
        <vertAlign val="superscript"/>
        <sz val="12"/>
        <color theme="0"/>
        <rFont val="Arial"/>
        <family val="2"/>
      </rPr>
      <t>+</t>
    </r>
  </si>
  <si>
    <r>
      <t>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/RELN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/NPY</t>
    </r>
    <r>
      <rPr>
        <vertAlign val="superscript"/>
        <sz val="12"/>
        <color theme="0"/>
        <rFont val="Arial"/>
        <family val="2"/>
      </rPr>
      <t>+</t>
    </r>
  </si>
  <si>
    <t>b1niv1left</t>
  </si>
  <si>
    <t>b1niv1right</t>
  </si>
  <si>
    <t>b1niv2left</t>
  </si>
  <si>
    <t>b1niv3left</t>
  </si>
  <si>
    <t>b2niv1left</t>
  </si>
  <si>
    <t>b2niv2right</t>
  </si>
  <si>
    <t>b2niv3left</t>
  </si>
  <si>
    <t>b2niv3right</t>
  </si>
  <si>
    <t>% of markers expressed in fractions</t>
  </si>
  <si>
    <t xml:space="preserve">GFP fraction undefined  </t>
  </si>
  <si>
    <r>
      <t>Layer distribution % of NPY in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>/</t>
    </r>
    <r>
      <rPr>
        <b/>
        <i/>
        <sz val="12"/>
        <color theme="0"/>
        <rFont val="Arial"/>
        <family val="2"/>
      </rPr>
      <t>Hmx3</t>
    </r>
    <r>
      <rPr>
        <b/>
        <sz val="12"/>
        <color theme="0"/>
        <rFont val="Arial"/>
        <family val="2"/>
      </rPr>
      <t>-td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fraction</t>
    </r>
  </si>
  <si>
    <r>
      <t>Overall % of NPY in Htr3a-GFP/</t>
    </r>
    <r>
      <rPr>
        <i/>
        <sz val="12"/>
        <color theme="0"/>
        <rFont val="Arial"/>
        <family val="2"/>
      </rPr>
      <t>Hmx3</t>
    </r>
    <r>
      <rPr>
        <sz val="12"/>
        <color theme="0"/>
        <rFont val="Arial"/>
        <family val="2"/>
      </rPr>
      <t>-tdTOM fraction</t>
    </r>
  </si>
  <si>
    <r>
      <t>Layer distribution of Htr3a-</t>
    </r>
    <r>
      <rPr>
        <sz val="12"/>
        <color rgb="FF00B050"/>
        <rFont val="Arial"/>
        <family val="2"/>
      </rPr>
      <t>GFP</t>
    </r>
    <r>
      <rPr>
        <sz val="12"/>
        <color theme="0"/>
        <rFont val="Arial"/>
        <family val="2"/>
      </rPr>
      <t xml:space="preserve"> and Htr3a-</t>
    </r>
    <r>
      <rPr>
        <sz val="12"/>
        <color rgb="FF00B050"/>
        <rFont val="Arial"/>
        <family val="2"/>
      </rPr>
      <t>GFP</t>
    </r>
    <r>
      <rPr>
        <sz val="12"/>
        <color theme="0"/>
        <rFont val="Arial"/>
        <family val="2"/>
      </rPr>
      <t>/</t>
    </r>
    <r>
      <rPr>
        <i/>
        <sz val="12"/>
        <color theme="0"/>
        <rFont val="Arial"/>
        <family val="2"/>
      </rPr>
      <t>Hmx3</t>
    </r>
    <r>
      <rPr>
        <sz val="12"/>
        <color theme="0"/>
        <rFont val="Arial"/>
        <family val="2"/>
      </rPr>
      <t>-td</t>
    </r>
    <r>
      <rPr>
        <sz val="12"/>
        <color rgb="FFFF0000"/>
        <rFont val="Arial"/>
        <family val="2"/>
      </rPr>
      <t>TOM</t>
    </r>
    <r>
      <rPr>
        <sz val="12"/>
        <color theme="0"/>
        <rFont val="Arial"/>
        <family val="2"/>
      </rPr>
      <t xml:space="preserve"> fractions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</si>
  <si>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</si>
  <si>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</si>
  <si>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 xml:space="preserve">P5 </t>
    </r>
    <r>
      <rPr>
        <i/>
        <sz val="16"/>
        <color theme="0"/>
        <rFont val="Arial"/>
        <family val="2"/>
      </rPr>
      <t>Hmx3</t>
    </r>
    <r>
      <rPr>
        <sz val="16"/>
        <color theme="0"/>
        <rFont val="Arial"/>
        <family val="2"/>
      </rPr>
      <t xml:space="preserve"> STUDY (PRESENTED IN FIGURE 2B, 3C)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</si>
  <si>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</t>
    </r>
    <r>
      <rPr>
        <i/>
        <sz val="12"/>
        <color rgb="FFFFFFFF"/>
        <rFont val="Arial"/>
        <family val="2"/>
      </rPr>
      <t>Hmx3</t>
    </r>
    <r>
      <rPr>
        <sz val="12"/>
        <color rgb="FFFFFFFF"/>
        <rFont val="Arial"/>
        <family val="2"/>
      </rPr>
      <t>-tdTOM</t>
    </r>
    <r>
      <rPr>
        <vertAlign val="superscript"/>
        <sz val="12"/>
        <color rgb="FFFFFFFF"/>
        <rFont val="Arial"/>
        <family val="2"/>
      </rPr>
      <t>+</t>
    </r>
  </si>
  <si>
    <r>
      <rPr>
        <i/>
        <sz val="12"/>
        <color rgb="FFFFFFFF"/>
        <rFont val="Arial"/>
        <family val="2"/>
      </rPr>
      <t>Hmx3</t>
    </r>
    <r>
      <rPr>
        <sz val="12"/>
        <color rgb="FFFFFFFF"/>
        <rFont val="Arial"/>
        <family val="2"/>
      </rPr>
      <t>-tdTOM</t>
    </r>
    <r>
      <rPr>
        <vertAlign val="superscript"/>
        <sz val="12"/>
        <color rgb="FFFFFFFF"/>
        <rFont val="Arial"/>
        <family val="2"/>
      </rPr>
      <t>+</t>
    </r>
  </si>
  <si>
    <r>
      <t>L1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</t>
    </r>
    <r>
      <rPr>
        <i/>
        <sz val="12"/>
        <color rgb="FFFFFFFF"/>
        <rFont val="Arial"/>
        <family val="2"/>
      </rPr>
      <t>Hmx3</t>
    </r>
    <r>
      <rPr>
        <sz val="12"/>
        <color rgb="FFFFFFFF"/>
        <rFont val="Arial"/>
        <family val="2"/>
      </rPr>
      <t>-tdTOM</t>
    </r>
    <r>
      <rPr>
        <vertAlign val="superscript"/>
        <sz val="12"/>
        <color rgb="FFFFFFFF"/>
        <rFont val="Arial"/>
        <family val="2"/>
      </rPr>
      <t>+</t>
    </r>
  </si>
  <si>
    <r>
      <t>L2/3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</t>
    </r>
    <r>
      <rPr>
        <i/>
        <sz val="12"/>
        <color rgb="FFFFFFFF"/>
        <rFont val="Arial"/>
        <family val="2"/>
      </rPr>
      <t>Hmx3</t>
    </r>
    <r>
      <rPr>
        <sz val="12"/>
        <color rgb="FFFFFFFF"/>
        <rFont val="Arial"/>
        <family val="2"/>
      </rPr>
      <t>-tdTOM</t>
    </r>
    <r>
      <rPr>
        <vertAlign val="superscript"/>
        <sz val="12"/>
        <color rgb="FFFFFFFF"/>
        <rFont val="Arial"/>
        <family val="2"/>
      </rPr>
      <t>+</t>
    </r>
  </si>
  <si>
    <r>
      <t>L4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</t>
    </r>
    <r>
      <rPr>
        <i/>
        <sz val="12"/>
        <color rgb="FFFFFFFF"/>
        <rFont val="Arial"/>
        <family val="2"/>
      </rPr>
      <t>Hmx3</t>
    </r>
    <r>
      <rPr>
        <sz val="12"/>
        <color rgb="FFFFFFFF"/>
        <rFont val="Arial"/>
        <family val="2"/>
      </rPr>
      <t>-tdTOM</t>
    </r>
    <r>
      <rPr>
        <vertAlign val="superscript"/>
        <sz val="12"/>
        <color rgb="FFFFFFFF"/>
        <rFont val="Arial"/>
        <family val="2"/>
      </rPr>
      <t>+</t>
    </r>
  </si>
  <si>
    <r>
      <t>L5/6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</t>
    </r>
    <r>
      <rPr>
        <i/>
        <sz val="12"/>
        <color rgb="FFFFFFFF"/>
        <rFont val="Arial"/>
        <family val="2"/>
      </rPr>
      <t>Hmx3</t>
    </r>
    <r>
      <rPr>
        <sz val="12"/>
        <color rgb="FFFFFFFF"/>
        <rFont val="Arial"/>
        <family val="2"/>
      </rPr>
      <t>-tdTOM</t>
    </r>
    <r>
      <rPr>
        <vertAlign val="superscript"/>
        <sz val="12"/>
        <color rgb="FFFFFFFF"/>
        <rFont val="Arial"/>
        <family val="2"/>
      </rPr>
      <t>+</t>
    </r>
  </si>
  <si>
    <r>
      <t xml:space="preserve">P9 </t>
    </r>
    <r>
      <rPr>
        <i/>
        <sz val="16"/>
        <color theme="0"/>
        <rFont val="Arial"/>
        <family val="2"/>
      </rPr>
      <t>Hmx3</t>
    </r>
    <r>
      <rPr>
        <sz val="16"/>
        <color theme="0"/>
        <rFont val="Arial"/>
        <family val="2"/>
      </rPr>
      <t xml:space="preserve"> STUDY (PRESENTED IN FIGURE 2A, B)</t>
    </r>
  </si>
  <si>
    <r>
      <rPr>
        <i/>
        <sz val="12"/>
        <color rgb="FFFFFFFF"/>
        <rFont val="Arial"/>
        <family val="2"/>
      </rPr>
      <t>Hmx3</t>
    </r>
    <r>
      <rPr>
        <sz val="12"/>
        <color rgb="FFFFFFFF"/>
        <rFont val="Arial"/>
        <family val="2"/>
      </rPr>
      <t>-tdTOM</t>
    </r>
    <r>
      <rPr>
        <vertAlign val="superscript"/>
        <sz val="12"/>
        <color rgb="FFFFFFFF"/>
        <rFont val="Arial"/>
        <family val="2"/>
      </rPr>
      <t>+/GFP-</t>
    </r>
  </si>
  <si>
    <r>
      <t xml:space="preserve">Overall % of </t>
    </r>
    <r>
      <rPr>
        <b/>
        <i/>
        <sz val="12"/>
        <color theme="0"/>
        <rFont val="Arial"/>
        <family val="2"/>
      </rPr>
      <t>Hmx3</t>
    </r>
    <r>
      <rPr>
        <b/>
        <sz val="12"/>
        <color theme="0"/>
        <rFont val="Arial"/>
        <family val="2"/>
      </rPr>
      <t>-</t>
    </r>
    <r>
      <rPr>
        <b/>
        <sz val="12"/>
        <color rgb="FFFF0000"/>
        <rFont val="Arial"/>
        <family val="2"/>
      </rPr>
      <t>tdTOM</t>
    </r>
    <r>
      <rPr>
        <b/>
        <sz val="12"/>
        <color theme="0"/>
        <rFont val="Arial"/>
        <family val="2"/>
      </rPr>
      <t xml:space="preserve">+ fraction  </t>
    </r>
  </si>
  <si>
    <r>
      <t xml:space="preserve">Overall % of </t>
    </r>
    <r>
      <rPr>
        <b/>
        <i/>
        <sz val="12"/>
        <color theme="0"/>
        <rFont val="Arial"/>
        <family val="2"/>
      </rPr>
      <t>Hmx3</t>
    </r>
    <r>
      <rPr>
        <b/>
        <sz val="12"/>
        <color theme="0"/>
        <rFont val="Arial"/>
        <family val="2"/>
      </rPr>
      <t>-</t>
    </r>
    <r>
      <rPr>
        <b/>
        <sz val="12"/>
        <color rgb="FFFF0000"/>
        <rFont val="Arial"/>
        <family val="2"/>
      </rPr>
      <t>tdTOM</t>
    </r>
    <r>
      <rPr>
        <b/>
        <sz val="12"/>
        <color theme="0"/>
        <rFont val="Arial"/>
        <family val="2"/>
      </rPr>
      <t xml:space="preserve"> fraction  </t>
    </r>
  </si>
  <si>
    <r>
      <t>L1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/tdTOM</t>
    </r>
    <r>
      <rPr>
        <vertAlign val="superscript"/>
        <sz val="12"/>
        <color theme="0"/>
        <rFont val="Arial"/>
        <family val="2"/>
      </rPr>
      <t>+</t>
    </r>
  </si>
  <si>
    <r>
      <t>L1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</si>
  <si>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>L2/3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/tdTOM</t>
    </r>
    <r>
      <rPr>
        <vertAlign val="superscript"/>
        <sz val="12"/>
        <color theme="0"/>
        <rFont val="Arial"/>
        <family val="2"/>
      </rPr>
      <t>+</t>
    </r>
  </si>
  <si>
    <r>
      <t>L2/3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</si>
  <si>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>L4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/tdTOM</t>
    </r>
    <r>
      <rPr>
        <vertAlign val="superscript"/>
        <sz val="12"/>
        <color theme="0"/>
        <rFont val="Arial"/>
        <family val="2"/>
      </rPr>
      <t>+</t>
    </r>
  </si>
  <si>
    <r>
      <t>L4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</si>
  <si>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>L5/6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/tdTOM</t>
    </r>
    <r>
      <rPr>
        <vertAlign val="superscript"/>
        <sz val="12"/>
        <color theme="0"/>
        <rFont val="Arial"/>
        <family val="2"/>
      </rPr>
      <t>+</t>
    </r>
  </si>
  <si>
    <r>
      <t>L5/6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</si>
  <si>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>L1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</si>
  <si>
    <r>
      <t>L2/3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</si>
  <si>
    <r>
      <t>L4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</si>
  <si>
    <r>
      <t>L5/6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</si>
  <si>
    <r>
      <t xml:space="preserve">Layer distribution % of </t>
    </r>
    <r>
      <rPr>
        <b/>
        <i/>
        <sz val="12"/>
        <color theme="0"/>
        <rFont val="Arial"/>
        <family val="2"/>
      </rPr>
      <t>Hmx3-</t>
    </r>
    <r>
      <rPr>
        <b/>
        <sz val="12"/>
        <color theme="0"/>
        <rFont val="Arial"/>
        <family val="2"/>
      </rPr>
      <t>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in NPY/Htr3a-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</t>
    </r>
  </si>
  <si>
    <r>
      <t>Overall %GFP/</t>
    </r>
    <r>
      <rPr>
        <i/>
        <sz val="12"/>
        <color theme="0"/>
        <rFont val="Arial"/>
        <family val="2"/>
      </rPr>
      <t>Hmx3-</t>
    </r>
    <r>
      <rPr>
        <sz val="12"/>
        <color theme="0"/>
        <rFont val="Arial"/>
        <family val="2"/>
      </rPr>
      <t>tdTOM in NPY/GFP fraction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</si>
  <si>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/RELN</t>
    </r>
    <r>
      <rPr>
        <vertAlign val="superscript"/>
        <sz val="12"/>
        <color rgb="FFFFFFFF"/>
        <rFont val="Arial"/>
        <family val="2"/>
      </rPr>
      <t>+</t>
    </r>
  </si>
  <si>
    <r>
      <t>Layer distribution % of RELN in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>/</t>
    </r>
    <r>
      <rPr>
        <b/>
        <i/>
        <sz val="12"/>
        <color theme="0"/>
        <rFont val="Arial"/>
        <family val="2"/>
      </rPr>
      <t>Hmx3-</t>
    </r>
    <r>
      <rPr>
        <b/>
        <sz val="12"/>
        <color theme="0"/>
        <rFont val="Arial"/>
        <family val="2"/>
      </rPr>
      <t>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fraction</t>
    </r>
  </si>
  <si>
    <r>
      <t>L1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/RELN</t>
    </r>
    <r>
      <rPr>
        <vertAlign val="superscript"/>
        <sz val="12"/>
        <color rgb="FFFFFFFF"/>
        <rFont val="Arial"/>
        <family val="2"/>
      </rPr>
      <t>+</t>
    </r>
  </si>
  <si>
    <r>
      <t>L2/3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/RELN</t>
    </r>
    <r>
      <rPr>
        <vertAlign val="superscript"/>
        <sz val="12"/>
        <color rgb="FFFFFFFF"/>
        <rFont val="Arial"/>
        <family val="2"/>
      </rPr>
      <t>+</t>
    </r>
  </si>
  <si>
    <r>
      <t>L4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/RELN</t>
    </r>
    <r>
      <rPr>
        <vertAlign val="superscript"/>
        <sz val="12"/>
        <color rgb="FFFFFFFF"/>
        <rFont val="Arial"/>
        <family val="2"/>
      </rPr>
      <t>+</t>
    </r>
  </si>
  <si>
    <r>
      <t>L5/6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/RELN</t>
    </r>
    <r>
      <rPr>
        <vertAlign val="superscript"/>
        <sz val="12"/>
        <color rgb="FFFFFFFF"/>
        <rFont val="Arial"/>
        <family val="2"/>
      </rPr>
      <t>+</t>
    </r>
  </si>
  <si>
    <r>
      <t>Overall % of RELN in Htr3a-GFP/</t>
    </r>
    <r>
      <rPr>
        <i/>
        <sz val="12"/>
        <color theme="0"/>
        <rFont val="Arial"/>
        <family val="2"/>
      </rPr>
      <t>Hmx3</t>
    </r>
    <r>
      <rPr>
        <sz val="12"/>
        <color theme="0"/>
        <rFont val="Arial"/>
        <family val="2"/>
      </rPr>
      <t>-tdTOM fraction</t>
    </r>
  </si>
  <si>
    <r>
      <t>Layer distribution of Htr3a-</t>
    </r>
    <r>
      <rPr>
        <sz val="12"/>
        <color rgb="FF00B050"/>
        <rFont val="Arial"/>
        <family val="2"/>
      </rPr>
      <t>GFP</t>
    </r>
    <r>
      <rPr>
        <sz val="12"/>
        <color theme="0"/>
        <rFont val="Arial"/>
        <family val="2"/>
      </rPr>
      <t xml:space="preserve"> and Htr3a-</t>
    </r>
    <r>
      <rPr>
        <sz val="12"/>
        <color rgb="FF00B050"/>
        <rFont val="Arial"/>
        <family val="2"/>
      </rPr>
      <t>GFP</t>
    </r>
    <r>
      <rPr>
        <sz val="12"/>
        <color theme="0"/>
        <rFont val="Arial"/>
        <family val="2"/>
      </rPr>
      <t>/</t>
    </r>
    <r>
      <rPr>
        <i/>
        <sz val="12"/>
        <color theme="0"/>
        <rFont val="Arial"/>
        <family val="2"/>
      </rPr>
      <t>Hmx3-</t>
    </r>
    <r>
      <rPr>
        <sz val="12"/>
        <color theme="0"/>
        <rFont val="Arial"/>
        <family val="2"/>
      </rPr>
      <t>td</t>
    </r>
    <r>
      <rPr>
        <sz val="12"/>
        <color rgb="FFFF0000"/>
        <rFont val="Arial"/>
        <family val="2"/>
      </rPr>
      <t>TOM</t>
    </r>
    <r>
      <rPr>
        <sz val="12"/>
        <color theme="0"/>
        <rFont val="Arial"/>
        <family val="2"/>
      </rPr>
      <t xml:space="preserve"> fractions</t>
    </r>
  </si>
  <si>
    <r>
      <t>Overall % of RELN in Htr3a-GFP/</t>
    </r>
    <r>
      <rPr>
        <i/>
        <sz val="12"/>
        <color theme="0"/>
        <rFont val="Arial"/>
        <family val="2"/>
      </rPr>
      <t>Hmx3-</t>
    </r>
    <r>
      <rPr>
        <sz val="12"/>
        <color theme="0"/>
        <rFont val="Arial"/>
        <family val="2"/>
      </rPr>
      <t>tdTOM fraction</t>
    </r>
  </si>
  <si>
    <r>
      <t xml:space="preserve">Layer distribution % of </t>
    </r>
    <r>
      <rPr>
        <b/>
        <i/>
        <sz val="12"/>
        <color theme="0"/>
        <rFont val="Arial"/>
        <family val="2"/>
      </rPr>
      <t>Hmx3-</t>
    </r>
    <r>
      <rPr>
        <b/>
        <sz val="12"/>
        <color theme="0"/>
        <rFont val="Arial"/>
        <family val="2"/>
      </rPr>
      <t>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in RELN/Htr3a-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</t>
    </r>
  </si>
  <si>
    <r>
      <t>Overall %GFP/</t>
    </r>
    <r>
      <rPr>
        <i/>
        <sz val="12"/>
        <color theme="0"/>
        <rFont val="Arial"/>
        <family val="2"/>
      </rPr>
      <t>Hmx3-</t>
    </r>
    <r>
      <rPr>
        <sz val="12"/>
        <color theme="0"/>
        <rFont val="Arial"/>
        <family val="2"/>
      </rPr>
      <t>tdTOM in RELN/GFP fraction</t>
    </r>
  </si>
  <si>
    <r>
      <t>Layer distribution of</t>
    </r>
    <r>
      <rPr>
        <i/>
        <sz val="12"/>
        <color theme="0"/>
        <rFont val="Arial"/>
        <family val="2"/>
      </rPr>
      <t xml:space="preserve"> Htr3a</t>
    </r>
    <r>
      <rPr>
        <sz val="12"/>
        <color theme="0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sz val="12"/>
        <color theme="0"/>
        <rFont val="Arial"/>
        <family val="2"/>
      </rPr>
      <t xml:space="preserve"> and </t>
    </r>
    <r>
      <rPr>
        <i/>
        <sz val="12"/>
        <color theme="0"/>
        <rFont val="Arial"/>
        <family val="2"/>
      </rPr>
      <t>Htr3a</t>
    </r>
    <r>
      <rPr>
        <sz val="12"/>
        <color theme="0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sz val="12"/>
        <color theme="0"/>
        <rFont val="Arial"/>
        <family val="2"/>
      </rPr>
      <t>/</t>
    </r>
    <r>
      <rPr>
        <i/>
        <sz val="12"/>
        <color theme="0"/>
        <rFont val="Arial"/>
        <family val="2"/>
      </rPr>
      <t>Hmx3-</t>
    </r>
    <r>
      <rPr>
        <sz val="12"/>
        <color theme="0"/>
        <rFont val="Arial"/>
        <family val="2"/>
      </rPr>
      <t>td</t>
    </r>
    <r>
      <rPr>
        <sz val="12"/>
        <color rgb="FFFF0000"/>
        <rFont val="Arial"/>
        <family val="2"/>
      </rPr>
      <t>TOM</t>
    </r>
    <r>
      <rPr>
        <sz val="12"/>
        <color theme="0"/>
        <rFont val="Arial"/>
        <family val="2"/>
      </rPr>
      <t xml:space="preserve"> fractions MERGE STUDY</t>
    </r>
  </si>
  <si>
    <r>
      <rPr>
        <b/>
        <i/>
        <sz val="12"/>
        <color theme="0"/>
        <rFont val="Arial"/>
        <family val="2"/>
      </rPr>
      <t>Htr3a</t>
    </r>
    <r>
      <rPr>
        <b/>
        <sz val="12"/>
        <color theme="0"/>
        <rFont val="Arial"/>
        <family val="2"/>
      </rPr>
      <t>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>/</t>
    </r>
    <r>
      <rPr>
        <b/>
        <i/>
        <sz val="12"/>
        <color theme="0"/>
        <rFont val="Arial"/>
        <family val="2"/>
      </rPr>
      <t>Hmx3-</t>
    </r>
    <r>
      <rPr>
        <b/>
        <sz val="12"/>
        <color theme="0"/>
        <rFont val="Arial"/>
        <family val="2"/>
      </rPr>
      <t>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fraction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</si>
  <si>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/RELN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</si>
  <si>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>tdTOM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/RELN</t>
    </r>
    <r>
      <rPr>
        <vertAlign val="superscript"/>
        <sz val="12"/>
        <color theme="0"/>
        <rFont val="Arial"/>
        <family val="2"/>
      </rPr>
      <t>+</t>
    </r>
  </si>
  <si>
    <r>
      <t>tdTOM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/NPY</t>
    </r>
    <r>
      <rPr>
        <vertAlign val="superscript"/>
        <sz val="12"/>
        <color theme="0"/>
        <rFont val="Arial"/>
        <family val="2"/>
      </rPr>
      <t>+</t>
    </r>
  </si>
  <si>
    <r>
      <rPr>
        <b/>
        <i/>
        <sz val="12"/>
        <color theme="0"/>
        <rFont val="Arial"/>
        <family val="2"/>
      </rPr>
      <t>Hmx3-</t>
    </r>
    <r>
      <rPr>
        <b/>
        <sz val="12"/>
        <color theme="0"/>
        <rFont val="Arial"/>
        <family val="2"/>
      </rPr>
      <t>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fraction</t>
    </r>
  </si>
  <si>
    <r>
      <t>tdTOM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/RELN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/NPY</t>
    </r>
    <r>
      <rPr>
        <vertAlign val="superscript"/>
        <sz val="12"/>
        <color theme="0"/>
        <rFont val="Arial"/>
        <family val="2"/>
      </rPr>
      <t>+</t>
    </r>
  </si>
  <si>
    <r>
      <rPr>
        <b/>
        <i/>
        <sz val="12"/>
        <color theme="0"/>
        <rFont val="Arial"/>
        <family val="2"/>
      </rPr>
      <t>Htr3a</t>
    </r>
    <r>
      <rPr>
        <b/>
        <sz val="12"/>
        <color theme="0"/>
        <rFont val="Arial"/>
        <family val="2"/>
      </rPr>
      <t>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</t>
    </r>
  </si>
  <si>
    <t>GFP/tdTOM fraction undefined</t>
  </si>
  <si>
    <r>
      <t xml:space="preserve">Overall % of RELN in </t>
    </r>
    <r>
      <rPr>
        <i/>
        <sz val="12"/>
        <color theme="0"/>
        <rFont val="Arial"/>
        <family val="2"/>
      </rPr>
      <t>Htr3a</t>
    </r>
    <r>
      <rPr>
        <sz val="12"/>
        <color theme="0"/>
        <rFont val="Arial"/>
        <family val="2"/>
      </rPr>
      <t>-GFP/</t>
    </r>
    <r>
      <rPr>
        <i/>
        <sz val="12"/>
        <color theme="0"/>
        <rFont val="Arial"/>
        <family val="2"/>
      </rPr>
      <t>Hmx3-</t>
    </r>
    <r>
      <rPr>
        <sz val="12"/>
        <color theme="0"/>
        <rFont val="Arial"/>
        <family val="2"/>
      </rPr>
      <t>tdTOM fraction</t>
    </r>
  </si>
  <si>
    <r>
      <t xml:space="preserve">Overall % of NPY in </t>
    </r>
    <r>
      <rPr>
        <i/>
        <sz val="12"/>
        <color theme="0"/>
        <rFont val="Arial"/>
        <family val="2"/>
      </rPr>
      <t>Htr3a</t>
    </r>
    <r>
      <rPr>
        <sz val="12"/>
        <color theme="0"/>
        <rFont val="Arial"/>
        <family val="2"/>
      </rPr>
      <t>-GFP/</t>
    </r>
    <r>
      <rPr>
        <i/>
        <sz val="12"/>
        <color theme="0"/>
        <rFont val="Arial"/>
        <family val="2"/>
      </rPr>
      <t>Hmx3-</t>
    </r>
    <r>
      <rPr>
        <sz val="12"/>
        <color theme="0"/>
        <rFont val="Arial"/>
        <family val="2"/>
      </rPr>
      <t>tdTOM fraction</t>
    </r>
  </si>
  <si>
    <t>Overall %GFP/tdTOM in RELN/GFP fraction</t>
  </si>
  <si>
    <t>Overall %GFP/tdTOM in NPY/GFP fraction</t>
  </si>
  <si>
    <t>GFP+/tdTOM+/RELN+</t>
  </si>
  <si>
    <t>Overall % of GFP/tdTOM in RELN/GFP fraction MERGE STUDY</t>
  </si>
  <si>
    <r>
      <t xml:space="preserve">Overall % of RELN in </t>
    </r>
    <r>
      <rPr>
        <i/>
        <sz val="12"/>
        <color theme="0"/>
        <rFont val="Arial"/>
        <family val="2"/>
      </rPr>
      <t>Htr3a</t>
    </r>
    <r>
      <rPr>
        <sz val="12"/>
        <color theme="0"/>
        <rFont val="Arial"/>
        <family val="2"/>
      </rPr>
      <t>-GFP/</t>
    </r>
    <r>
      <rPr>
        <i/>
        <sz val="12"/>
        <color theme="0"/>
        <rFont val="Arial"/>
        <family val="2"/>
      </rPr>
      <t>Hmx3-</t>
    </r>
    <r>
      <rPr>
        <sz val="12"/>
        <color theme="0"/>
        <rFont val="Arial"/>
        <family val="2"/>
      </rPr>
      <t>tdTOM fraction MERGE STUDY</t>
    </r>
  </si>
  <si>
    <r>
      <t xml:space="preserve">Overall % of NPY in </t>
    </r>
    <r>
      <rPr>
        <i/>
        <sz val="12"/>
        <color theme="0"/>
        <rFont val="Arial"/>
        <family val="2"/>
      </rPr>
      <t>Htr3a</t>
    </r>
    <r>
      <rPr>
        <sz val="12"/>
        <color theme="0"/>
        <rFont val="Arial"/>
        <family val="2"/>
      </rPr>
      <t>-GFP/</t>
    </r>
    <r>
      <rPr>
        <i/>
        <sz val="12"/>
        <color theme="0"/>
        <rFont val="Arial"/>
        <family val="2"/>
      </rPr>
      <t>Hmx3-</t>
    </r>
    <r>
      <rPr>
        <sz val="12"/>
        <color theme="0"/>
        <rFont val="Arial"/>
        <family val="2"/>
      </rPr>
      <t>tdTOM fraction MERGE STUDY</t>
    </r>
  </si>
  <si>
    <t>Overall % of GFP/tdTOM in NPY/GFP fraction MERGE STUDY</t>
  </si>
  <si>
    <r>
      <t>tdTOM</t>
    </r>
    <r>
      <rPr>
        <vertAlign val="superscript"/>
        <sz val="12"/>
        <color rgb="FFFFFFFF"/>
        <rFont val="Arial"/>
        <family val="2"/>
      </rPr>
      <t xml:space="preserve">+ </t>
    </r>
    <r>
      <rPr>
        <sz val="12"/>
        <color rgb="FFFFFFFF"/>
        <rFont val="Arial"/>
        <family val="2"/>
      </rPr>
      <t>total</t>
    </r>
  </si>
  <si>
    <r>
      <t>tdTOM</t>
    </r>
    <r>
      <rPr>
        <vertAlign val="superscript"/>
        <sz val="12"/>
        <color rgb="FFFFFFFF"/>
        <rFont val="Arial"/>
        <family val="2"/>
      </rPr>
      <t xml:space="preserve">+ </t>
    </r>
    <r>
      <rPr>
        <sz val="12"/>
        <color rgb="FFFFFFFF"/>
        <rFont val="Arial"/>
        <family val="2"/>
      </rPr>
      <t>astrocytic shape</t>
    </r>
  </si>
  <si>
    <r>
      <rPr>
        <i/>
        <sz val="12"/>
        <color theme="0"/>
        <rFont val="Arial"/>
        <family val="2"/>
      </rPr>
      <t>Hmx3</t>
    </r>
    <r>
      <rPr>
        <sz val="12"/>
        <color theme="0"/>
        <rFont val="Arial"/>
        <family val="2"/>
      </rPr>
      <t>-tdTOM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</t>
    </r>
    <r>
      <rPr>
        <i/>
        <sz val="12"/>
        <color theme="0"/>
        <rFont val="Arial"/>
        <family val="2"/>
      </rPr>
      <t>Htr3a</t>
    </r>
    <r>
      <rPr>
        <sz val="12"/>
        <color theme="0"/>
        <rFont val="Arial"/>
        <family val="2"/>
      </rPr>
      <t>-GFP</t>
    </r>
    <r>
      <rPr>
        <vertAlign val="superscript"/>
        <sz val="12"/>
        <color theme="0"/>
        <rFont val="Arial"/>
        <family val="2"/>
      </rPr>
      <t>+</t>
    </r>
  </si>
  <si>
    <r>
      <t>tdTOM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/GFP</t>
    </r>
    <r>
      <rPr>
        <vertAlign val="superscript"/>
        <sz val="12"/>
        <color theme="0"/>
        <rFont val="Arial"/>
        <family val="2"/>
      </rPr>
      <t xml:space="preserve">+ </t>
    </r>
    <r>
      <rPr>
        <sz val="12"/>
        <color theme="0"/>
        <rFont val="Arial"/>
        <family val="2"/>
      </rPr>
      <t>that are NEUN</t>
    </r>
    <r>
      <rPr>
        <vertAlign val="superscript"/>
        <sz val="12"/>
        <color theme="0"/>
        <rFont val="Arial"/>
        <family val="2"/>
      </rPr>
      <t>+</t>
    </r>
  </si>
  <si>
    <r>
      <t>tdTOM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 xml:space="preserve"> that are NEUN</t>
    </r>
    <r>
      <rPr>
        <vertAlign val="superscript"/>
        <sz val="12"/>
        <color theme="0"/>
        <rFont val="Arial"/>
        <family val="2"/>
      </rPr>
      <t>+</t>
    </r>
  </si>
  <si>
    <r>
      <t>% of tdTOM</t>
    </r>
    <r>
      <rPr>
        <vertAlign val="superscript"/>
        <sz val="12"/>
        <color rgb="FFFFFFFF"/>
        <rFont val="Arial"/>
        <family val="2"/>
      </rPr>
      <t xml:space="preserve">+ </t>
    </r>
    <r>
      <rPr>
        <sz val="12"/>
        <color rgb="FFFFFFFF"/>
        <rFont val="Arial"/>
        <family val="2"/>
      </rPr>
      <t>that are GFP</t>
    </r>
  </si>
  <si>
    <r>
      <t>tdTOM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/GFP</t>
    </r>
    <r>
      <rPr>
        <vertAlign val="superscript"/>
        <sz val="12"/>
        <color theme="0"/>
        <rFont val="Arial"/>
        <family val="2"/>
      </rPr>
      <t>+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</si>
</sst>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12"/>
      <color theme="0"/>
      <name val="Arial"/>
      <family val="2"/>
    </font>
    <font>
      <sz val="12"/>
      <color rgb="FF000000"/>
      <name val="Arial"/>
      <family val="2"/>
    </font>
    <font>
      <sz val="12"/>
      <color rgb="FFFFFFFF"/>
      <name val="Arial"/>
      <family val="2"/>
    </font>
    <font>
      <vertAlign val="superscript"/>
      <sz val="12"/>
      <color rgb="FFFFFFFF"/>
      <name val="Arial"/>
      <family val="2"/>
    </font>
    <font>
      <b/>
      <sz val="12"/>
      <color rgb="FFFF0000"/>
      <name val="Arial"/>
      <family val="2"/>
    </font>
    <font>
      <b/>
      <sz val="12"/>
      <color rgb="FF00B050"/>
      <name val="Arial"/>
      <family val="2"/>
    </font>
    <font>
      <vertAlign val="superscript"/>
      <sz val="8"/>
      <color rgb="FFFFFFFF"/>
      <name val="Arial"/>
      <family val="2"/>
    </font>
    <font>
      <sz val="16"/>
      <color theme="0"/>
      <name val="Arial"/>
      <family val="2"/>
    </font>
    <font>
      <vertAlign val="superscript"/>
      <sz val="12"/>
      <color theme="0"/>
      <name val="Arial"/>
      <family val="2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sz val="12"/>
      <color rgb="FF00B050"/>
      <name val="Arial"/>
      <family val="2"/>
    </font>
    <font>
      <sz val="12"/>
      <color rgb="FFFF0000"/>
      <name val="Arial"/>
      <family val="2"/>
    </font>
    <font>
      <b/>
      <i/>
      <sz val="12"/>
      <color theme="0"/>
      <name val="Arial"/>
      <family val="2"/>
    </font>
    <font>
      <i/>
      <sz val="12"/>
      <color theme="0"/>
      <name val="Arial"/>
      <family val="2"/>
    </font>
    <font>
      <i/>
      <sz val="16"/>
      <color theme="0"/>
      <name val="Arial"/>
      <family val="2"/>
    </font>
    <font>
      <i/>
      <sz val="12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61">
    <border>
      <left/>
      <right/>
      <top/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double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theme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theme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 style="medium">
        <color auto="1"/>
      </left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theme="1"/>
      </bottom>
      <diagonal/>
    </border>
    <border>
      <left style="medium">
        <color auto="1"/>
      </left>
      <right style="medium">
        <color theme="1"/>
      </right>
      <top style="medium">
        <color theme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/>
      <bottom style="medium">
        <color auto="1"/>
      </bottom>
      <diagonal/>
    </border>
    <border>
      <left style="medium">
        <color theme="1"/>
      </left>
      <right/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theme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theme="1"/>
      </top>
      <bottom/>
      <diagonal/>
    </border>
    <border>
      <left style="thick">
        <color auto="1"/>
      </left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/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0" xfId="0" applyFont="1"/>
    <xf numFmtId="10" fontId="2" fillId="2" borderId="1" xfId="0" applyNumberFormat="1" applyFont="1" applyFill="1" applyBorder="1"/>
    <xf numFmtId="0" fontId="3" fillId="2" borderId="2" xfId="0" applyFont="1" applyFill="1" applyBorder="1"/>
    <xf numFmtId="10" fontId="1" fillId="0" borderId="3" xfId="0" applyNumberFormat="1" applyFont="1" applyBorder="1"/>
    <xf numFmtId="10" fontId="1" fillId="0" borderId="4" xfId="0" applyNumberFormat="1" applyFont="1" applyBorder="1"/>
    <xf numFmtId="0" fontId="1" fillId="0" borderId="5" xfId="0" applyFont="1" applyBorder="1"/>
    <xf numFmtId="10" fontId="1" fillId="0" borderId="6" xfId="0" applyNumberFormat="1" applyFont="1" applyBorder="1"/>
    <xf numFmtId="10" fontId="1" fillId="0" borderId="7" xfId="0" applyNumberFormat="1" applyFont="1" applyBorder="1"/>
    <xf numFmtId="0" fontId="1" fillId="0" borderId="8" xfId="0" applyFont="1" applyBorder="1"/>
    <xf numFmtId="0" fontId="4" fillId="0" borderId="0" xfId="0" applyFont="1"/>
    <xf numFmtId="10" fontId="1" fillId="0" borderId="9" xfId="0" applyNumberFormat="1" applyFont="1" applyBorder="1"/>
    <xf numFmtId="10" fontId="1" fillId="0" borderId="10" xfId="0" applyNumberFormat="1" applyFont="1" applyBorder="1"/>
    <xf numFmtId="0" fontId="1" fillId="0" borderId="11" xfId="0" applyFont="1" applyBorder="1"/>
    <xf numFmtId="0" fontId="5" fillId="3" borderId="12" xfId="0" applyFont="1" applyFill="1" applyBorder="1" applyAlignment="1">
      <alignment horizontal="center" vertical="center"/>
    </xf>
    <xf numFmtId="10" fontId="1" fillId="0" borderId="0" xfId="0" applyNumberFormat="1" applyFont="1" applyBorder="1"/>
    <xf numFmtId="10" fontId="1" fillId="0" borderId="16" xfId="0" applyNumberFormat="1" applyFont="1" applyBorder="1"/>
    <xf numFmtId="10" fontId="1" fillId="0" borderId="18" xfId="0" applyNumberFormat="1" applyFont="1" applyBorder="1"/>
    <xf numFmtId="10" fontId="1" fillId="0" borderId="19" xfId="0" applyNumberFormat="1" applyFont="1" applyBorder="1"/>
    <xf numFmtId="10" fontId="1" fillId="0" borderId="20" xfId="0" applyNumberFormat="1" applyFont="1" applyBorder="1"/>
    <xf numFmtId="10" fontId="1" fillId="0" borderId="21" xfId="0" applyNumberFormat="1" applyFont="1" applyBorder="1"/>
    <xf numFmtId="0" fontId="1" fillId="0" borderId="0" xfId="0" applyFont="1" applyBorder="1" applyAlignment="1">
      <alignment horizontal="center" vertical="center"/>
    </xf>
    <xf numFmtId="0" fontId="1" fillId="0" borderId="24" xfId="0" applyFont="1" applyBorder="1"/>
    <xf numFmtId="0" fontId="1" fillId="0" borderId="17" xfId="0" applyFont="1" applyBorder="1"/>
    <xf numFmtId="0" fontId="1" fillId="0" borderId="25" xfId="0" applyFont="1" applyBorder="1"/>
    <xf numFmtId="0" fontId="3" fillId="2" borderId="12" xfId="0" applyFont="1" applyFill="1" applyBorder="1"/>
    <xf numFmtId="0" fontId="0" fillId="0" borderId="3" xfId="0" applyBorder="1"/>
    <xf numFmtId="0" fontId="0" fillId="0" borderId="0" xfId="0" applyBorder="1"/>
    <xf numFmtId="0" fontId="0" fillId="0" borderId="7" xfId="0" applyBorder="1"/>
    <xf numFmtId="0" fontId="0" fillId="0" borderId="20" xfId="0" applyBorder="1"/>
    <xf numFmtId="0" fontId="0" fillId="0" borderId="4" xfId="0" applyBorder="1"/>
    <xf numFmtId="0" fontId="0" fillId="0" borderId="6" xfId="0" applyBorder="1"/>
    <xf numFmtId="0" fontId="0" fillId="0" borderId="10" xfId="0" applyBorder="1"/>
    <xf numFmtId="0" fontId="0" fillId="0" borderId="18" xfId="0" applyBorder="1"/>
    <xf numFmtId="0" fontId="0" fillId="0" borderId="19" xfId="0" applyBorder="1"/>
    <xf numFmtId="0" fontId="0" fillId="0" borderId="9" xfId="0" applyBorder="1"/>
    <xf numFmtId="0" fontId="0" fillId="0" borderId="16" xfId="0" applyBorder="1"/>
    <xf numFmtId="0" fontId="0" fillId="0" borderId="21" xfId="0" applyBorder="1"/>
    <xf numFmtId="0" fontId="1" fillId="0" borderId="14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1" fillId="0" borderId="0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41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0" fontId="1" fillId="0" borderId="42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/>
    </xf>
    <xf numFmtId="0" fontId="1" fillId="0" borderId="7" xfId="0" applyFont="1" applyFill="1" applyBorder="1" applyAlignment="1">
      <alignment horizontal="right"/>
    </xf>
    <xf numFmtId="0" fontId="1" fillId="0" borderId="42" xfId="0" applyFont="1" applyFill="1" applyBorder="1" applyAlignment="1">
      <alignment horizontal="right"/>
    </xf>
    <xf numFmtId="0" fontId="1" fillId="0" borderId="19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right"/>
    </xf>
    <xf numFmtId="0" fontId="1" fillId="0" borderId="43" xfId="0" applyFont="1" applyFill="1" applyBorder="1" applyAlignment="1">
      <alignment horizontal="right"/>
    </xf>
    <xf numFmtId="0" fontId="1" fillId="0" borderId="1" xfId="0" applyFont="1" applyBorder="1"/>
    <xf numFmtId="0" fontId="3" fillId="2" borderId="2" xfId="0" applyFont="1" applyFill="1" applyBorder="1" applyAlignment="1">
      <alignment horizontal="center" vertical="center"/>
    </xf>
    <xf numFmtId="0" fontId="1" fillId="0" borderId="8" xfId="0" applyFont="1" applyBorder="1" applyAlignment="1"/>
    <xf numFmtId="0" fontId="2" fillId="3" borderId="11" xfId="0" applyFont="1" applyFill="1" applyBorder="1" applyAlignment="1">
      <alignment horizontal="center" vertical="center"/>
    </xf>
    <xf numFmtId="10" fontId="1" fillId="0" borderId="47" xfId="0" applyNumberFormat="1" applyFont="1" applyBorder="1"/>
    <xf numFmtId="10" fontId="1" fillId="0" borderId="48" xfId="0" applyNumberFormat="1" applyFont="1" applyBorder="1"/>
    <xf numFmtId="10" fontId="1" fillId="0" borderId="49" xfId="0" applyNumberFormat="1" applyFont="1" applyBorder="1"/>
    <xf numFmtId="0" fontId="1" fillId="0" borderId="8" xfId="0" applyFont="1" applyFill="1" applyBorder="1" applyAlignment="1"/>
    <xf numFmtId="0" fontId="5" fillId="0" borderId="8" xfId="0" applyFont="1" applyFill="1" applyBorder="1" applyAlignment="1">
      <alignment horizontal="center" vertical="center"/>
    </xf>
    <xf numFmtId="10" fontId="1" fillId="0" borderId="8" xfId="0" applyNumberFormat="1" applyFont="1" applyFill="1" applyBorder="1"/>
    <xf numFmtId="0" fontId="1" fillId="0" borderId="8" xfId="0" applyFont="1" applyFill="1" applyBorder="1"/>
    <xf numFmtId="10" fontId="3" fillId="2" borderId="25" xfId="0" applyNumberFormat="1" applyFont="1" applyFill="1" applyBorder="1"/>
    <xf numFmtId="10" fontId="3" fillId="2" borderId="50" xfId="0" applyNumberFormat="1" applyFont="1" applyFill="1" applyBorder="1"/>
    <xf numFmtId="10" fontId="3" fillId="2" borderId="17" xfId="0" applyNumberFormat="1" applyFont="1" applyFill="1" applyBorder="1"/>
    <xf numFmtId="10" fontId="3" fillId="0" borderId="8" xfId="0" applyNumberFormat="1" applyFont="1" applyFill="1" applyBorder="1"/>
    <xf numFmtId="0" fontId="5" fillId="3" borderId="15" xfId="0" applyFont="1" applyFill="1" applyBorder="1" applyAlignment="1">
      <alignment horizontal="center" vertical="center"/>
    </xf>
    <xf numFmtId="0" fontId="4" fillId="0" borderId="11" xfId="0" applyFont="1" applyBorder="1"/>
    <xf numFmtId="0" fontId="4" fillId="0" borderId="10" xfId="0" applyFont="1" applyBorder="1"/>
    <xf numFmtId="0" fontId="4" fillId="0" borderId="16" xfId="0" applyFont="1" applyBorder="1"/>
    <xf numFmtId="0" fontId="4" fillId="0" borderId="9" xfId="0" applyFont="1" applyBorder="1"/>
    <xf numFmtId="0" fontId="4" fillId="0" borderId="21" xfId="0" applyFont="1" applyBorder="1"/>
    <xf numFmtId="0" fontId="4" fillId="0" borderId="8" xfId="0" applyFont="1" applyBorder="1"/>
    <xf numFmtId="0" fontId="4" fillId="0" borderId="7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20" xfId="0" applyFont="1" applyBorder="1"/>
    <xf numFmtId="0" fontId="4" fillId="0" borderId="5" xfId="0" applyFont="1" applyBorder="1"/>
    <xf numFmtId="0" fontId="4" fillId="0" borderId="4" xfId="0" applyFont="1" applyBorder="1"/>
    <xf numFmtId="0" fontId="4" fillId="0" borderId="18" xfId="0" applyFont="1" applyBorder="1"/>
    <xf numFmtId="0" fontId="4" fillId="0" borderId="3" xfId="0" applyFont="1" applyBorder="1"/>
    <xf numFmtId="0" fontId="4" fillId="0" borderId="19" xfId="0" applyFont="1" applyBorder="1"/>
    <xf numFmtId="0" fontId="4" fillId="0" borderId="17" xfId="0" applyFont="1" applyBorder="1"/>
    <xf numFmtId="10" fontId="4" fillId="0" borderId="15" xfId="0" applyNumberFormat="1" applyFont="1" applyBorder="1"/>
    <xf numFmtId="10" fontId="1" fillId="0" borderId="11" xfId="0" applyNumberFormat="1" applyFont="1" applyBorder="1"/>
    <xf numFmtId="10" fontId="4" fillId="0" borderId="21" xfId="0" applyNumberFormat="1" applyFont="1" applyBorder="1"/>
    <xf numFmtId="10" fontId="4" fillId="0" borderId="45" xfId="0" applyNumberFormat="1" applyFont="1" applyBorder="1"/>
    <xf numFmtId="10" fontId="1" fillId="0" borderId="8" xfId="0" applyNumberFormat="1" applyFont="1" applyBorder="1"/>
    <xf numFmtId="10" fontId="4" fillId="0" borderId="20" xfId="0" applyNumberFormat="1" applyFont="1" applyBorder="1"/>
    <xf numFmtId="10" fontId="1" fillId="0" borderId="45" xfId="0" applyNumberFormat="1" applyFont="1" applyBorder="1"/>
    <xf numFmtId="10" fontId="1" fillId="0" borderId="5" xfId="0" applyNumberFormat="1" applyFont="1" applyBorder="1"/>
    <xf numFmtId="10" fontId="4" fillId="0" borderId="19" xfId="0" applyNumberFormat="1" applyFont="1" applyBorder="1"/>
    <xf numFmtId="10" fontId="4" fillId="0" borderId="13" xfId="0" applyNumberFormat="1" applyFont="1" applyBorder="1"/>
    <xf numFmtId="10" fontId="3" fillId="2" borderId="1" xfId="0" applyNumberFormat="1" applyFont="1" applyFill="1" applyBorder="1"/>
    <xf numFmtId="10" fontId="3" fillId="2" borderId="12" xfId="0" applyNumberFormat="1" applyFont="1" applyFill="1" applyBorder="1"/>
    <xf numFmtId="10" fontId="3" fillId="2" borderId="51" xfId="0" applyNumberFormat="1" applyFont="1" applyFill="1" applyBorder="1"/>
    <xf numFmtId="10" fontId="3" fillId="2" borderId="2" xfId="0" applyNumberFormat="1" applyFont="1" applyFill="1" applyBorder="1"/>
    <xf numFmtId="10" fontId="3" fillId="2" borderId="14" xfId="0" applyNumberFormat="1" applyFont="1" applyFill="1" applyBorder="1"/>
    <xf numFmtId="0" fontId="2" fillId="0" borderId="0" xfId="0" applyFont="1" applyFill="1" applyBorder="1" applyAlignment="1">
      <alignment horizontal="center" vertical="center"/>
    </xf>
    <xf numFmtId="0" fontId="1" fillId="0" borderId="29" xfId="0" applyFont="1" applyBorder="1"/>
    <xf numFmtId="0" fontId="4" fillId="0" borderId="29" xfId="0" applyFont="1" applyBorder="1"/>
    <xf numFmtId="10" fontId="1" fillId="0" borderId="29" xfId="0" applyNumberFormat="1" applyFont="1" applyBorder="1"/>
    <xf numFmtId="0" fontId="5" fillId="3" borderId="14" xfId="0" applyFont="1" applyFill="1" applyBorder="1" applyAlignment="1">
      <alignment horizontal="center" vertical="center"/>
    </xf>
    <xf numFmtId="0" fontId="1" fillId="0" borderId="45" xfId="0" applyFont="1" applyBorder="1"/>
    <xf numFmtId="0" fontId="1" fillId="0" borderId="15" xfId="0" applyFont="1" applyBorder="1"/>
    <xf numFmtId="0" fontId="1" fillId="0" borderId="13" xfId="0" applyFont="1" applyBorder="1"/>
    <xf numFmtId="0" fontId="1" fillId="0" borderId="0" xfId="0" applyFont="1" applyBorder="1"/>
    <xf numFmtId="0" fontId="1" fillId="0" borderId="53" xfId="0" applyFont="1" applyBorder="1"/>
    <xf numFmtId="0" fontId="5" fillId="3" borderId="58" xfId="0" applyFont="1" applyFill="1" applyBorder="1" applyAlignment="1">
      <alignment horizontal="center" vertical="center"/>
    </xf>
    <xf numFmtId="0" fontId="2" fillId="3" borderId="58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right"/>
    </xf>
    <xf numFmtId="0" fontId="4" fillId="0" borderId="16" xfId="0" applyFont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18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4" fillId="0" borderId="35" xfId="0" applyFont="1" applyBorder="1"/>
    <xf numFmtId="0" fontId="2" fillId="3" borderId="60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5" fillId="3" borderId="60" xfId="0" applyFont="1" applyFill="1" applyBorder="1" applyAlignment="1">
      <alignment horizontal="center" vertical="center"/>
    </xf>
    <xf numFmtId="10" fontId="1" fillId="0" borderId="41" xfId="0" applyNumberFormat="1" applyFont="1" applyBorder="1"/>
    <xf numFmtId="10" fontId="1" fillId="0" borderId="15" xfId="0" applyNumberFormat="1" applyFont="1" applyBorder="1"/>
    <xf numFmtId="10" fontId="1" fillId="0" borderId="42" xfId="0" applyNumberFormat="1" applyFont="1" applyBorder="1"/>
    <xf numFmtId="10" fontId="1" fillId="0" borderId="43" xfId="0" applyNumberFormat="1" applyFont="1" applyBorder="1"/>
    <xf numFmtId="10" fontId="1" fillId="0" borderId="13" xfId="0" applyNumberFormat="1" applyFont="1" applyBorder="1"/>
    <xf numFmtId="0" fontId="2" fillId="0" borderId="16" xfId="0" applyFont="1" applyFill="1" applyBorder="1" applyAlignment="1">
      <alignment horizontal="center" vertical="center" textRotation="90"/>
    </xf>
    <xf numFmtId="10" fontId="4" fillId="0" borderId="16" xfId="0" applyNumberFormat="1" applyFont="1" applyBorder="1"/>
    <xf numFmtId="0" fontId="2" fillId="0" borderId="0" xfId="0" applyFont="1" applyFill="1" applyBorder="1" applyAlignment="1">
      <alignment horizontal="center" vertical="center" textRotation="90"/>
    </xf>
    <xf numFmtId="10" fontId="4" fillId="0" borderId="0" xfId="0" applyNumberFormat="1" applyFont="1" applyBorder="1"/>
    <xf numFmtId="10" fontId="1" fillId="0" borderId="0" xfId="0" applyNumberFormat="1" applyFont="1"/>
    <xf numFmtId="0" fontId="10" fillId="2" borderId="33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2" xfId="0" applyFont="1" applyBorder="1" applyAlignment="1"/>
    <xf numFmtId="0" fontId="1" fillId="0" borderId="31" xfId="0" applyFont="1" applyBorder="1" applyAlignment="1"/>
    <xf numFmtId="0" fontId="1" fillId="0" borderId="3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Border="1" applyAlignment="1"/>
    <xf numFmtId="0" fontId="1" fillId="0" borderId="28" xfId="0" applyFont="1" applyBorder="1" applyAlignment="1"/>
    <xf numFmtId="0" fontId="3" fillId="2" borderId="27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59" xfId="0" applyFont="1" applyFill="1" applyBorder="1" applyAlignment="1">
      <alignment horizontal="center" vertical="center"/>
    </xf>
    <xf numFmtId="0" fontId="2" fillId="2" borderId="54" xfId="0" applyFont="1" applyFill="1" applyBorder="1" applyAlignment="1">
      <alignment horizontal="center" vertical="center"/>
    </xf>
    <xf numFmtId="0" fontId="3" fillId="2" borderId="58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textRotation="90" wrapText="1"/>
    </xf>
    <xf numFmtId="0" fontId="1" fillId="0" borderId="45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0" fillId="0" borderId="16" xfId="0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58" xfId="0" applyFont="1" applyFill="1" applyBorder="1" applyAlignment="1">
      <alignment horizontal="center" vertical="center"/>
    </xf>
    <xf numFmtId="0" fontId="3" fillId="2" borderId="55" xfId="0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1" fillId="0" borderId="14" xfId="0" applyFont="1" applyBorder="1" applyAlignment="1"/>
    <xf numFmtId="0" fontId="12" fillId="2" borderId="33" xfId="0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32" xfId="0" applyFont="1" applyBorder="1" applyAlignment="1"/>
    <xf numFmtId="0" fontId="13" fillId="0" borderId="31" xfId="0" applyFont="1" applyBorder="1" applyAlignment="1"/>
    <xf numFmtId="0" fontId="13" fillId="0" borderId="30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29" xfId="0" applyFont="1" applyBorder="1" applyAlignment="1"/>
    <xf numFmtId="0" fontId="13" fillId="0" borderId="28" xfId="0" applyFont="1" applyBorder="1" applyAlignment="1"/>
    <xf numFmtId="0" fontId="2" fillId="2" borderId="5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" fillId="0" borderId="18" xfId="0" applyFont="1" applyBorder="1" applyAlignment="1"/>
    <xf numFmtId="0" fontId="2" fillId="2" borderId="17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textRotation="90"/>
    </xf>
    <xf numFmtId="0" fontId="2" fillId="2" borderId="45" xfId="0" applyFont="1" applyFill="1" applyBorder="1" applyAlignment="1">
      <alignment horizontal="center" vertical="center" textRotation="90"/>
    </xf>
    <xf numFmtId="0" fontId="2" fillId="2" borderId="13" xfId="0" applyFont="1" applyFill="1" applyBorder="1" applyAlignment="1">
      <alignment horizontal="center" vertical="center" textRotation="90"/>
    </xf>
    <xf numFmtId="0" fontId="3" fillId="2" borderId="44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workbookViewId="0">
      <selection activeCell="C27" sqref="C27"/>
    </sheetView>
  </sheetViews>
  <sheetFormatPr baseColWidth="10" defaultRowHeight="16" x14ac:dyDescent="0.2"/>
  <cols>
    <col min="1" max="1" width="16.6640625" style="1" customWidth="1"/>
    <col min="2" max="2" width="11.33203125" style="1" customWidth="1"/>
    <col min="3" max="3" width="23" style="1" customWidth="1"/>
    <col min="4" max="4" width="20.6640625" style="1" customWidth="1"/>
    <col min="5" max="5" width="22.6640625" style="1" customWidth="1"/>
    <col min="6" max="6" width="20.5" style="1" customWidth="1"/>
    <col min="7" max="7" width="24.33203125" style="1" customWidth="1"/>
    <col min="8" max="8" width="19" style="1" customWidth="1"/>
    <col min="9" max="9" width="22.5" style="1" customWidth="1"/>
    <col min="10" max="10" width="21.83203125" style="1" customWidth="1"/>
    <col min="11" max="11" width="24.6640625" style="1" customWidth="1"/>
    <col min="12" max="12" width="22" style="1" customWidth="1"/>
    <col min="13" max="13" width="16.33203125" style="1" customWidth="1"/>
    <col min="14" max="14" width="20.6640625" style="1" customWidth="1"/>
    <col min="15" max="15" width="22.1640625" style="1" customWidth="1"/>
    <col min="16" max="16" width="20.33203125" style="1" customWidth="1"/>
    <col min="17" max="17" width="16.6640625" style="1" customWidth="1"/>
    <col min="18" max="18" width="10.83203125" style="1"/>
    <col min="19" max="19" width="9.83203125" style="1" customWidth="1"/>
    <col min="20" max="20" width="20.5" style="1" customWidth="1"/>
    <col min="21" max="21" width="15.6640625" style="1" customWidth="1"/>
    <col min="22" max="16384" width="10.83203125" style="1"/>
  </cols>
  <sheetData>
    <row r="1" spans="1:21" ht="17" thickTop="1" x14ac:dyDescent="0.2">
      <c r="A1" s="147" t="s">
        <v>92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9"/>
      <c r="P1" s="149"/>
      <c r="Q1" s="149"/>
      <c r="R1" s="149"/>
      <c r="S1" s="149"/>
      <c r="T1" s="149"/>
      <c r="U1" s="150"/>
    </row>
    <row r="2" spans="1:21" ht="17" thickBot="1" x14ac:dyDescent="0.25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3"/>
      <c r="P2" s="153"/>
      <c r="Q2" s="153"/>
      <c r="R2" s="153"/>
      <c r="S2" s="153"/>
      <c r="T2" s="153"/>
      <c r="U2" s="154"/>
    </row>
    <row r="3" spans="1:21" ht="18" thickTop="1" thickBot="1" x14ac:dyDescent="0.25"/>
    <row r="4" spans="1:21" ht="17" thickBot="1" x14ac:dyDescent="0.25">
      <c r="A4" s="155" t="s">
        <v>24</v>
      </c>
      <c r="B4" s="157" t="s">
        <v>32</v>
      </c>
      <c r="C4" s="158"/>
      <c r="D4" s="158"/>
      <c r="E4" s="158"/>
      <c r="F4" s="157" t="s">
        <v>31</v>
      </c>
      <c r="G4" s="158"/>
      <c r="H4" s="158"/>
      <c r="I4" s="159"/>
      <c r="J4" s="157" t="s">
        <v>30</v>
      </c>
      <c r="K4" s="158"/>
      <c r="L4" s="158"/>
      <c r="M4" s="159"/>
      <c r="N4" s="157" t="s">
        <v>29</v>
      </c>
      <c r="O4" s="158"/>
      <c r="P4" s="158"/>
      <c r="Q4" s="159"/>
      <c r="R4" s="157" t="s">
        <v>28</v>
      </c>
      <c r="S4" s="158"/>
      <c r="T4" s="158"/>
      <c r="U4" s="159"/>
    </row>
    <row r="5" spans="1:21" ht="19" thickBot="1" x14ac:dyDescent="0.25">
      <c r="A5" s="156"/>
      <c r="B5" s="14" t="s">
        <v>27</v>
      </c>
      <c r="C5" s="14" t="s">
        <v>12</v>
      </c>
      <c r="D5" s="14" t="s">
        <v>93</v>
      </c>
      <c r="E5" s="14" t="s">
        <v>94</v>
      </c>
      <c r="F5" s="14" t="s">
        <v>27</v>
      </c>
      <c r="G5" s="14" t="s">
        <v>12</v>
      </c>
      <c r="H5" s="14" t="s">
        <v>93</v>
      </c>
      <c r="I5" s="14" t="s">
        <v>94</v>
      </c>
      <c r="J5" s="14" t="s">
        <v>27</v>
      </c>
      <c r="K5" s="14" t="s">
        <v>12</v>
      </c>
      <c r="L5" s="14" t="s">
        <v>93</v>
      </c>
      <c r="M5" s="14" t="s">
        <v>94</v>
      </c>
      <c r="N5" s="14" t="s">
        <v>27</v>
      </c>
      <c r="O5" s="14" t="s">
        <v>12</v>
      </c>
      <c r="P5" s="14" t="s">
        <v>93</v>
      </c>
      <c r="Q5" s="14" t="s">
        <v>94</v>
      </c>
      <c r="R5" s="14" t="s">
        <v>27</v>
      </c>
      <c r="S5" s="14" t="s">
        <v>12</v>
      </c>
      <c r="T5" s="14" t="s">
        <v>93</v>
      </c>
      <c r="U5" s="14" t="s">
        <v>94</v>
      </c>
    </row>
    <row r="6" spans="1:21" x14ac:dyDescent="0.2">
      <c r="A6" s="13" t="s">
        <v>21</v>
      </c>
      <c r="B6" s="32">
        <f t="shared" ref="B6:E13" si="0">SUM(F6,J6,N6,R6)</f>
        <v>155</v>
      </c>
      <c r="C6" s="36">
        <f t="shared" si="0"/>
        <v>144</v>
      </c>
      <c r="D6" s="36">
        <f t="shared" si="0"/>
        <v>11</v>
      </c>
      <c r="E6" s="37">
        <f t="shared" si="0"/>
        <v>21</v>
      </c>
      <c r="F6" s="36">
        <v>38</v>
      </c>
      <c r="G6" s="36">
        <f t="shared" ref="G6:G12" si="1">F6-H6</f>
        <v>33</v>
      </c>
      <c r="H6" s="36">
        <v>5</v>
      </c>
      <c r="I6" s="36">
        <v>6</v>
      </c>
      <c r="J6" s="32">
        <v>54</v>
      </c>
      <c r="K6" s="36">
        <f t="shared" ref="K6:K12" si="2">J6-L6</f>
        <v>49</v>
      </c>
      <c r="L6" s="36">
        <v>5</v>
      </c>
      <c r="M6" s="37">
        <v>7</v>
      </c>
      <c r="N6" s="36">
        <v>19</v>
      </c>
      <c r="O6" s="36">
        <f t="shared" ref="O6:O12" si="3">N6-P6</f>
        <v>19</v>
      </c>
      <c r="P6" s="36">
        <v>0</v>
      </c>
      <c r="Q6" s="36">
        <v>6</v>
      </c>
      <c r="R6" s="32">
        <v>44</v>
      </c>
      <c r="S6" s="36">
        <f t="shared" ref="S6:S12" si="4">R6-T6</f>
        <v>43</v>
      </c>
      <c r="T6" s="36">
        <v>1</v>
      </c>
      <c r="U6" s="35">
        <v>2</v>
      </c>
    </row>
    <row r="7" spans="1:21" x14ac:dyDescent="0.2">
      <c r="A7" s="9" t="s">
        <v>20</v>
      </c>
      <c r="B7" s="28">
        <f t="shared" si="0"/>
        <v>129</v>
      </c>
      <c r="C7" s="27">
        <f t="shared" si="0"/>
        <v>118</v>
      </c>
      <c r="D7" s="27">
        <f t="shared" si="0"/>
        <v>11</v>
      </c>
      <c r="E7" s="29">
        <f t="shared" si="0"/>
        <v>14</v>
      </c>
      <c r="F7" s="27">
        <v>29</v>
      </c>
      <c r="G7" s="27">
        <f t="shared" si="1"/>
        <v>24</v>
      </c>
      <c r="H7" s="27">
        <v>5</v>
      </c>
      <c r="I7" s="27">
        <v>4</v>
      </c>
      <c r="J7" s="28">
        <v>55</v>
      </c>
      <c r="K7" s="27">
        <f t="shared" si="2"/>
        <v>52</v>
      </c>
      <c r="L7" s="27">
        <v>3</v>
      </c>
      <c r="M7" s="29">
        <v>6</v>
      </c>
      <c r="N7" s="27">
        <v>12</v>
      </c>
      <c r="O7" s="27">
        <f t="shared" si="3"/>
        <v>9</v>
      </c>
      <c r="P7" s="27">
        <v>3</v>
      </c>
      <c r="Q7" s="27">
        <v>1</v>
      </c>
      <c r="R7" s="28">
        <v>33</v>
      </c>
      <c r="S7" s="27">
        <f t="shared" si="4"/>
        <v>33</v>
      </c>
      <c r="T7" s="27">
        <v>0</v>
      </c>
      <c r="U7" s="31">
        <v>3</v>
      </c>
    </row>
    <row r="8" spans="1:21" x14ac:dyDescent="0.2">
      <c r="A8" s="9" t="s">
        <v>19</v>
      </c>
      <c r="B8" s="28">
        <f t="shared" si="0"/>
        <v>150</v>
      </c>
      <c r="C8" s="27">
        <f t="shared" si="0"/>
        <v>141</v>
      </c>
      <c r="D8" s="27">
        <f t="shared" si="0"/>
        <v>9</v>
      </c>
      <c r="E8" s="29">
        <f t="shared" si="0"/>
        <v>27</v>
      </c>
      <c r="F8" s="27">
        <v>33</v>
      </c>
      <c r="G8" s="27">
        <f t="shared" si="1"/>
        <v>29</v>
      </c>
      <c r="H8" s="27">
        <v>4</v>
      </c>
      <c r="I8" s="27">
        <v>8</v>
      </c>
      <c r="J8" s="28">
        <v>58</v>
      </c>
      <c r="K8" s="27">
        <f t="shared" si="2"/>
        <v>54</v>
      </c>
      <c r="L8" s="27">
        <v>4</v>
      </c>
      <c r="M8" s="29">
        <v>8</v>
      </c>
      <c r="N8" s="27">
        <v>16</v>
      </c>
      <c r="O8" s="27">
        <f t="shared" si="3"/>
        <v>15</v>
      </c>
      <c r="P8" s="27">
        <v>1</v>
      </c>
      <c r="Q8" s="27">
        <v>3</v>
      </c>
      <c r="R8" s="28">
        <v>43</v>
      </c>
      <c r="S8" s="27">
        <f t="shared" si="4"/>
        <v>43</v>
      </c>
      <c r="T8" s="27">
        <v>0</v>
      </c>
      <c r="U8" s="31">
        <v>8</v>
      </c>
    </row>
    <row r="9" spans="1:21" ht="17" thickBot="1" x14ac:dyDescent="0.25">
      <c r="A9" s="6" t="s">
        <v>18</v>
      </c>
      <c r="B9" s="30">
        <f t="shared" si="0"/>
        <v>166</v>
      </c>
      <c r="C9" s="33">
        <f t="shared" si="0"/>
        <v>155</v>
      </c>
      <c r="D9" s="33">
        <f t="shared" si="0"/>
        <v>11</v>
      </c>
      <c r="E9" s="34">
        <f t="shared" si="0"/>
        <v>21</v>
      </c>
      <c r="F9" s="33">
        <v>42</v>
      </c>
      <c r="G9" s="33">
        <f t="shared" si="1"/>
        <v>37</v>
      </c>
      <c r="H9" s="33">
        <v>5</v>
      </c>
      <c r="I9" s="33">
        <v>9</v>
      </c>
      <c r="J9" s="30">
        <v>72</v>
      </c>
      <c r="K9" s="33">
        <f t="shared" si="2"/>
        <v>67</v>
      </c>
      <c r="L9" s="33">
        <v>5</v>
      </c>
      <c r="M9" s="34">
        <v>5</v>
      </c>
      <c r="N9" s="33">
        <v>8</v>
      </c>
      <c r="O9" s="33">
        <f t="shared" si="3"/>
        <v>8</v>
      </c>
      <c r="P9" s="33">
        <v>0</v>
      </c>
      <c r="Q9" s="33">
        <v>2</v>
      </c>
      <c r="R9" s="30">
        <v>44</v>
      </c>
      <c r="S9" s="33">
        <f t="shared" si="4"/>
        <v>43</v>
      </c>
      <c r="T9" s="33">
        <v>1</v>
      </c>
      <c r="U9" s="26">
        <v>5</v>
      </c>
    </row>
    <row r="10" spans="1:21" x14ac:dyDescent="0.2">
      <c r="A10" s="13" t="s">
        <v>17</v>
      </c>
      <c r="B10" s="32">
        <f t="shared" si="0"/>
        <v>197</v>
      </c>
      <c r="C10" s="27">
        <f t="shared" si="0"/>
        <v>182</v>
      </c>
      <c r="D10" s="27">
        <f t="shared" si="0"/>
        <v>15</v>
      </c>
      <c r="E10" s="29">
        <f t="shared" si="0"/>
        <v>16</v>
      </c>
      <c r="F10">
        <v>47</v>
      </c>
      <c r="G10">
        <f t="shared" si="1"/>
        <v>40</v>
      </c>
      <c r="H10">
        <v>7</v>
      </c>
      <c r="I10">
        <v>3</v>
      </c>
      <c r="J10" s="28">
        <v>96</v>
      </c>
      <c r="K10" s="27">
        <f t="shared" si="2"/>
        <v>89</v>
      </c>
      <c r="L10" s="27">
        <v>7</v>
      </c>
      <c r="M10" s="29">
        <v>6</v>
      </c>
      <c r="N10">
        <v>10</v>
      </c>
      <c r="O10">
        <f t="shared" si="3"/>
        <v>9</v>
      </c>
      <c r="P10">
        <v>1</v>
      </c>
      <c r="Q10">
        <v>3</v>
      </c>
      <c r="R10" s="28">
        <v>44</v>
      </c>
      <c r="S10" s="27">
        <f t="shared" si="4"/>
        <v>44</v>
      </c>
      <c r="T10" s="27">
        <v>0</v>
      </c>
      <c r="U10" s="31">
        <v>4</v>
      </c>
    </row>
    <row r="11" spans="1:21" x14ac:dyDescent="0.2">
      <c r="A11" s="9" t="s">
        <v>16</v>
      </c>
      <c r="B11" s="28">
        <f t="shared" si="0"/>
        <v>170</v>
      </c>
      <c r="C11" s="27">
        <f t="shared" si="0"/>
        <v>156</v>
      </c>
      <c r="D11" s="27">
        <f t="shared" si="0"/>
        <v>14</v>
      </c>
      <c r="E11" s="29">
        <f t="shared" si="0"/>
        <v>11</v>
      </c>
      <c r="F11">
        <v>32</v>
      </c>
      <c r="G11">
        <f t="shared" si="1"/>
        <v>26</v>
      </c>
      <c r="H11">
        <v>6</v>
      </c>
      <c r="I11">
        <v>4</v>
      </c>
      <c r="J11" s="28">
        <v>78</v>
      </c>
      <c r="K11" s="27">
        <f t="shared" si="2"/>
        <v>71</v>
      </c>
      <c r="L11" s="27">
        <v>7</v>
      </c>
      <c r="M11" s="29">
        <v>4</v>
      </c>
      <c r="N11">
        <v>13</v>
      </c>
      <c r="O11">
        <f t="shared" si="3"/>
        <v>12</v>
      </c>
      <c r="P11">
        <v>1</v>
      </c>
      <c r="Q11">
        <v>0</v>
      </c>
      <c r="R11" s="28">
        <v>47</v>
      </c>
      <c r="S11" s="27">
        <f t="shared" si="4"/>
        <v>47</v>
      </c>
      <c r="T11" s="27">
        <v>0</v>
      </c>
      <c r="U11" s="31">
        <v>3</v>
      </c>
    </row>
    <row r="12" spans="1:21" ht="17" thickBot="1" x14ac:dyDescent="0.25">
      <c r="A12" s="9" t="s">
        <v>15</v>
      </c>
      <c r="B12" s="30">
        <f t="shared" si="0"/>
        <v>151</v>
      </c>
      <c r="C12" s="27">
        <f t="shared" si="0"/>
        <v>145</v>
      </c>
      <c r="D12" s="27">
        <f t="shared" si="0"/>
        <v>6</v>
      </c>
      <c r="E12" s="29">
        <f t="shared" si="0"/>
        <v>13</v>
      </c>
      <c r="F12">
        <v>42</v>
      </c>
      <c r="G12">
        <f t="shared" si="1"/>
        <v>39</v>
      </c>
      <c r="H12">
        <v>3</v>
      </c>
      <c r="I12">
        <v>1</v>
      </c>
      <c r="J12" s="28">
        <v>68</v>
      </c>
      <c r="K12" s="27">
        <f t="shared" si="2"/>
        <v>66</v>
      </c>
      <c r="L12" s="27">
        <v>2</v>
      </c>
      <c r="M12" s="29">
        <v>6</v>
      </c>
      <c r="N12">
        <v>7</v>
      </c>
      <c r="O12">
        <f t="shared" si="3"/>
        <v>7</v>
      </c>
      <c r="P12">
        <v>0</v>
      </c>
      <c r="Q12">
        <v>3</v>
      </c>
      <c r="R12" s="28">
        <v>34</v>
      </c>
      <c r="S12" s="27">
        <f t="shared" si="4"/>
        <v>33</v>
      </c>
      <c r="T12" s="27">
        <v>1</v>
      </c>
      <c r="U12" s="26">
        <v>3</v>
      </c>
    </row>
    <row r="13" spans="1:21" ht="17" thickBot="1" x14ac:dyDescent="0.25">
      <c r="A13" s="25" t="s">
        <v>26</v>
      </c>
      <c r="B13" s="23">
        <f t="shared" si="0"/>
        <v>1118</v>
      </c>
      <c r="C13" s="23">
        <f t="shared" si="0"/>
        <v>1041</v>
      </c>
      <c r="D13" s="23">
        <f t="shared" si="0"/>
        <v>77</v>
      </c>
      <c r="E13" s="22">
        <f t="shared" si="0"/>
        <v>123</v>
      </c>
      <c r="F13" s="23">
        <f t="shared" ref="F13:U13" si="5">SUM(F6:F12)</f>
        <v>263</v>
      </c>
      <c r="G13" s="23">
        <f t="shared" si="5"/>
        <v>228</v>
      </c>
      <c r="H13" s="23">
        <f t="shared" si="5"/>
        <v>35</v>
      </c>
      <c r="I13" s="22">
        <f t="shared" si="5"/>
        <v>35</v>
      </c>
      <c r="J13" s="24">
        <f t="shared" si="5"/>
        <v>481</v>
      </c>
      <c r="K13" s="23">
        <f t="shared" si="5"/>
        <v>448</v>
      </c>
      <c r="L13" s="23">
        <f t="shared" si="5"/>
        <v>33</v>
      </c>
      <c r="M13" s="22">
        <f t="shared" si="5"/>
        <v>42</v>
      </c>
      <c r="N13" s="23">
        <f t="shared" si="5"/>
        <v>85</v>
      </c>
      <c r="O13" s="23">
        <f t="shared" si="5"/>
        <v>79</v>
      </c>
      <c r="P13" s="23">
        <f t="shared" si="5"/>
        <v>6</v>
      </c>
      <c r="Q13" s="22">
        <f t="shared" si="5"/>
        <v>18</v>
      </c>
      <c r="R13" s="24">
        <f t="shared" si="5"/>
        <v>289</v>
      </c>
      <c r="S13" s="23">
        <f t="shared" si="5"/>
        <v>286</v>
      </c>
      <c r="T13" s="23">
        <f t="shared" si="5"/>
        <v>3</v>
      </c>
      <c r="U13" s="22">
        <f t="shared" si="5"/>
        <v>28</v>
      </c>
    </row>
    <row r="14" spans="1:21" ht="17" thickBot="1" x14ac:dyDescent="0.25"/>
    <row r="15" spans="1:21" ht="17" thickBot="1" x14ac:dyDescent="0.25">
      <c r="A15" s="160" t="s">
        <v>24</v>
      </c>
      <c r="B15" s="157" t="s">
        <v>14</v>
      </c>
      <c r="C15" s="159"/>
      <c r="D15" s="157" t="s">
        <v>25</v>
      </c>
      <c r="E15" s="158"/>
      <c r="F15" s="158"/>
      <c r="G15" s="158"/>
      <c r="H15" s="158"/>
      <c r="I15" s="158"/>
      <c r="J15" s="158"/>
      <c r="K15" s="159"/>
      <c r="L15" s="21"/>
      <c r="M15" s="160" t="s">
        <v>24</v>
      </c>
      <c r="N15" s="157" t="s">
        <v>23</v>
      </c>
      <c r="O15" s="162"/>
    </row>
    <row r="16" spans="1:21" ht="19" thickBot="1" x14ac:dyDescent="0.25">
      <c r="A16" s="161"/>
      <c r="B16" s="14" t="s">
        <v>12</v>
      </c>
      <c r="C16" s="14" t="s">
        <v>93</v>
      </c>
      <c r="D16" s="14" t="s">
        <v>11</v>
      </c>
      <c r="E16" s="14" t="s">
        <v>95</v>
      </c>
      <c r="F16" s="14" t="s">
        <v>10</v>
      </c>
      <c r="G16" s="14" t="s">
        <v>96</v>
      </c>
      <c r="H16" s="14" t="s">
        <v>9</v>
      </c>
      <c r="I16" s="14" t="s">
        <v>97</v>
      </c>
      <c r="J16" s="14" t="s">
        <v>8</v>
      </c>
      <c r="K16" s="14" t="s">
        <v>98</v>
      </c>
      <c r="M16" s="161"/>
      <c r="N16" s="14" t="s">
        <v>4</v>
      </c>
      <c r="O16" s="14" t="s">
        <v>22</v>
      </c>
    </row>
    <row r="17" spans="1:15" x14ac:dyDescent="0.2">
      <c r="A17" s="13" t="s">
        <v>21</v>
      </c>
      <c r="B17" s="12">
        <f t="shared" ref="B17:B23" si="6">C6/B6</f>
        <v>0.92903225806451617</v>
      </c>
      <c r="C17" s="20">
        <f t="shared" ref="C17:C23" si="7">D6/B6</f>
        <v>7.0967741935483872E-2</v>
      </c>
      <c r="D17" s="16">
        <f t="shared" ref="D17:D23" si="8">G6/B6</f>
        <v>0.2129032258064516</v>
      </c>
      <c r="E17" s="16">
        <f t="shared" ref="E17:E23" si="9">H6/B6</f>
        <v>3.2258064516129031E-2</v>
      </c>
      <c r="F17" s="12">
        <f t="shared" ref="F17:F23" si="10">K6/B6</f>
        <v>0.31612903225806449</v>
      </c>
      <c r="G17" s="20">
        <f t="shared" ref="G17:G23" si="11">L6/B6</f>
        <v>3.2258064516129031E-2</v>
      </c>
      <c r="H17" s="16">
        <f t="shared" ref="H17:H23" si="12">O6/B6</f>
        <v>0.12258064516129032</v>
      </c>
      <c r="I17" s="16">
        <f t="shared" ref="I17:I23" si="13">P6/B6</f>
        <v>0</v>
      </c>
      <c r="J17" s="12">
        <f t="shared" ref="J17:J23" si="14">S6/B6</f>
        <v>0.27741935483870966</v>
      </c>
      <c r="K17" s="11">
        <f t="shared" ref="K17:K23" si="15">T6/B6</f>
        <v>6.4516129032258064E-3</v>
      </c>
      <c r="M17" s="13" t="s">
        <v>21</v>
      </c>
      <c r="N17" s="16">
        <f t="shared" ref="N17:N23" si="16">D6/(E6+D6)</f>
        <v>0.34375</v>
      </c>
      <c r="O17" s="11">
        <f t="shared" ref="O17:O23" si="17">E6/(D6+E6)</f>
        <v>0.65625</v>
      </c>
    </row>
    <row r="18" spans="1:15" x14ac:dyDescent="0.2">
      <c r="A18" s="9" t="s">
        <v>20</v>
      </c>
      <c r="B18" s="8">
        <f t="shared" si="6"/>
        <v>0.9147286821705426</v>
      </c>
      <c r="C18" s="19">
        <f t="shared" si="7"/>
        <v>8.5271317829457363E-2</v>
      </c>
      <c r="D18" s="15">
        <f t="shared" si="8"/>
        <v>0.18604651162790697</v>
      </c>
      <c r="E18" s="15">
        <f t="shared" si="9"/>
        <v>3.875968992248062E-2</v>
      </c>
      <c r="F18" s="8">
        <f t="shared" si="10"/>
        <v>0.40310077519379844</v>
      </c>
      <c r="G18" s="19">
        <f t="shared" si="11"/>
        <v>2.3255813953488372E-2</v>
      </c>
      <c r="H18" s="15">
        <f t="shared" si="12"/>
        <v>6.9767441860465115E-2</v>
      </c>
      <c r="I18" s="15">
        <f t="shared" si="13"/>
        <v>2.3255813953488372E-2</v>
      </c>
      <c r="J18" s="8">
        <f t="shared" si="14"/>
        <v>0.2558139534883721</v>
      </c>
      <c r="K18" s="7">
        <f t="shared" si="15"/>
        <v>0</v>
      </c>
      <c r="M18" s="9" t="s">
        <v>20</v>
      </c>
      <c r="N18" s="15">
        <f t="shared" si="16"/>
        <v>0.44</v>
      </c>
      <c r="O18" s="7">
        <f t="shared" si="17"/>
        <v>0.56000000000000005</v>
      </c>
    </row>
    <row r="19" spans="1:15" x14ac:dyDescent="0.2">
      <c r="A19" s="9" t="s">
        <v>19</v>
      </c>
      <c r="B19" s="8">
        <f t="shared" si="6"/>
        <v>0.94</v>
      </c>
      <c r="C19" s="19">
        <f t="shared" si="7"/>
        <v>0.06</v>
      </c>
      <c r="D19" s="15">
        <f t="shared" si="8"/>
        <v>0.19333333333333333</v>
      </c>
      <c r="E19" s="15">
        <f t="shared" si="9"/>
        <v>2.6666666666666668E-2</v>
      </c>
      <c r="F19" s="8">
        <f t="shared" si="10"/>
        <v>0.36</v>
      </c>
      <c r="G19" s="19">
        <f t="shared" si="11"/>
        <v>2.6666666666666668E-2</v>
      </c>
      <c r="H19" s="15">
        <f t="shared" si="12"/>
        <v>0.1</v>
      </c>
      <c r="I19" s="15">
        <f t="shared" si="13"/>
        <v>6.6666666666666671E-3</v>
      </c>
      <c r="J19" s="8">
        <f t="shared" si="14"/>
        <v>0.28666666666666668</v>
      </c>
      <c r="K19" s="7">
        <f t="shared" si="15"/>
        <v>0</v>
      </c>
      <c r="M19" s="9" t="s">
        <v>19</v>
      </c>
      <c r="N19" s="15">
        <f t="shared" si="16"/>
        <v>0.25</v>
      </c>
      <c r="O19" s="7">
        <f t="shared" si="17"/>
        <v>0.75</v>
      </c>
    </row>
    <row r="20" spans="1:15" ht="17" thickBot="1" x14ac:dyDescent="0.25">
      <c r="A20" s="6" t="s">
        <v>18</v>
      </c>
      <c r="B20" s="5">
        <f t="shared" si="6"/>
        <v>0.9337349397590361</v>
      </c>
      <c r="C20" s="18">
        <f t="shared" si="7"/>
        <v>6.6265060240963861E-2</v>
      </c>
      <c r="D20" s="17">
        <f t="shared" si="8"/>
        <v>0.22289156626506024</v>
      </c>
      <c r="E20" s="17">
        <f t="shared" si="9"/>
        <v>3.0120481927710843E-2</v>
      </c>
      <c r="F20" s="5">
        <f t="shared" si="10"/>
        <v>0.40361445783132532</v>
      </c>
      <c r="G20" s="18">
        <f t="shared" si="11"/>
        <v>3.0120481927710843E-2</v>
      </c>
      <c r="H20" s="17">
        <f t="shared" si="12"/>
        <v>4.8192771084337352E-2</v>
      </c>
      <c r="I20" s="17">
        <f t="shared" si="13"/>
        <v>0</v>
      </c>
      <c r="J20" s="5">
        <f t="shared" si="14"/>
        <v>0.25903614457831325</v>
      </c>
      <c r="K20" s="4">
        <f t="shared" si="15"/>
        <v>6.024096385542169E-3</v>
      </c>
      <c r="M20" s="6" t="s">
        <v>18</v>
      </c>
      <c r="N20" s="17">
        <f t="shared" si="16"/>
        <v>0.34375</v>
      </c>
      <c r="O20" s="4">
        <f t="shared" si="17"/>
        <v>0.65625</v>
      </c>
    </row>
    <row r="21" spans="1:15" x14ac:dyDescent="0.2">
      <c r="A21" s="9" t="s">
        <v>17</v>
      </c>
      <c r="B21" s="8">
        <f t="shared" si="6"/>
        <v>0.92385786802030456</v>
      </c>
      <c r="C21" s="19">
        <f t="shared" si="7"/>
        <v>7.6142131979695438E-2</v>
      </c>
      <c r="D21" s="15">
        <f t="shared" si="8"/>
        <v>0.20304568527918782</v>
      </c>
      <c r="E21" s="15">
        <f t="shared" si="9"/>
        <v>3.553299492385787E-2</v>
      </c>
      <c r="F21" s="8">
        <f t="shared" si="10"/>
        <v>0.45177664974619292</v>
      </c>
      <c r="G21" s="19">
        <f t="shared" si="11"/>
        <v>3.553299492385787E-2</v>
      </c>
      <c r="H21" s="15">
        <f t="shared" si="12"/>
        <v>4.5685279187817257E-2</v>
      </c>
      <c r="I21" s="15">
        <f t="shared" si="13"/>
        <v>5.076142131979695E-3</v>
      </c>
      <c r="J21" s="8">
        <f t="shared" si="14"/>
        <v>0.2233502538071066</v>
      </c>
      <c r="K21" s="7">
        <f t="shared" si="15"/>
        <v>0</v>
      </c>
      <c r="M21" s="9" t="s">
        <v>17</v>
      </c>
      <c r="N21" s="16">
        <f t="shared" si="16"/>
        <v>0.4838709677419355</v>
      </c>
      <c r="O21" s="11">
        <f t="shared" si="17"/>
        <v>0.5161290322580645</v>
      </c>
    </row>
    <row r="22" spans="1:15" x14ac:dyDescent="0.2">
      <c r="A22" s="9" t="s">
        <v>16</v>
      </c>
      <c r="B22" s="8">
        <f t="shared" si="6"/>
        <v>0.91764705882352937</v>
      </c>
      <c r="C22" s="19">
        <f t="shared" si="7"/>
        <v>8.2352941176470587E-2</v>
      </c>
      <c r="D22" s="15">
        <f t="shared" si="8"/>
        <v>0.15294117647058825</v>
      </c>
      <c r="E22" s="15">
        <f t="shared" si="9"/>
        <v>3.5294117647058823E-2</v>
      </c>
      <c r="F22" s="8">
        <f t="shared" si="10"/>
        <v>0.41764705882352943</v>
      </c>
      <c r="G22" s="19">
        <f t="shared" si="11"/>
        <v>4.1176470588235294E-2</v>
      </c>
      <c r="H22" s="15">
        <f t="shared" si="12"/>
        <v>7.0588235294117646E-2</v>
      </c>
      <c r="I22" s="15">
        <f t="shared" si="13"/>
        <v>5.8823529411764705E-3</v>
      </c>
      <c r="J22" s="8">
        <f t="shared" si="14"/>
        <v>0.27647058823529413</v>
      </c>
      <c r="K22" s="7">
        <f t="shared" si="15"/>
        <v>0</v>
      </c>
      <c r="M22" s="9" t="s">
        <v>16</v>
      </c>
      <c r="N22" s="15">
        <f t="shared" si="16"/>
        <v>0.56000000000000005</v>
      </c>
      <c r="O22" s="7">
        <f t="shared" si="17"/>
        <v>0.44</v>
      </c>
    </row>
    <row r="23" spans="1:15" ht="17" thickBot="1" x14ac:dyDescent="0.25">
      <c r="A23" s="6" t="s">
        <v>15</v>
      </c>
      <c r="B23" s="5">
        <f t="shared" si="6"/>
        <v>0.96026490066225167</v>
      </c>
      <c r="C23" s="18">
        <f t="shared" si="7"/>
        <v>3.9735099337748346E-2</v>
      </c>
      <c r="D23" s="17">
        <f t="shared" si="8"/>
        <v>0.25827814569536423</v>
      </c>
      <c r="E23" s="17">
        <f t="shared" si="9"/>
        <v>1.9867549668874173E-2</v>
      </c>
      <c r="F23" s="5">
        <f t="shared" si="10"/>
        <v>0.4370860927152318</v>
      </c>
      <c r="G23" s="18">
        <f t="shared" si="11"/>
        <v>1.3245033112582781E-2</v>
      </c>
      <c r="H23" s="17">
        <f t="shared" si="12"/>
        <v>4.6357615894039736E-2</v>
      </c>
      <c r="I23" s="17">
        <f t="shared" si="13"/>
        <v>0</v>
      </c>
      <c r="J23" s="5">
        <f t="shared" si="14"/>
        <v>0.2185430463576159</v>
      </c>
      <c r="K23" s="4">
        <f t="shared" si="15"/>
        <v>6.6225165562913907E-3</v>
      </c>
      <c r="M23" s="6" t="s">
        <v>15</v>
      </c>
      <c r="N23" s="17">
        <f t="shared" si="16"/>
        <v>0.31578947368421051</v>
      </c>
      <c r="O23" s="4">
        <f t="shared" si="17"/>
        <v>0.68421052631578949</v>
      </c>
    </row>
    <row r="25" spans="1:15" ht="17" thickBot="1" x14ac:dyDescent="0.25"/>
    <row r="26" spans="1:15" ht="17" thickBot="1" x14ac:dyDescent="0.25">
      <c r="A26" s="163" t="s">
        <v>7</v>
      </c>
      <c r="B26" s="157" t="s">
        <v>14</v>
      </c>
      <c r="C26" s="159"/>
      <c r="D26" s="157" t="s">
        <v>13</v>
      </c>
      <c r="E26" s="158"/>
      <c r="F26" s="158"/>
      <c r="G26" s="158"/>
      <c r="H26" s="158"/>
      <c r="I26" s="158"/>
      <c r="J26" s="158"/>
      <c r="K26" s="159"/>
    </row>
    <row r="27" spans="1:15" ht="19" thickBot="1" x14ac:dyDescent="0.25">
      <c r="A27" s="164"/>
      <c r="B27" s="14" t="s">
        <v>12</v>
      </c>
      <c r="C27" s="14" t="s">
        <v>93</v>
      </c>
      <c r="D27" s="14" t="s">
        <v>11</v>
      </c>
      <c r="E27" s="14" t="s">
        <v>95</v>
      </c>
      <c r="F27" s="14" t="s">
        <v>10</v>
      </c>
      <c r="G27" s="14" t="s">
        <v>96</v>
      </c>
      <c r="H27" s="14" t="s">
        <v>9</v>
      </c>
      <c r="I27" s="14" t="s">
        <v>97</v>
      </c>
      <c r="J27" s="14" t="s">
        <v>8</v>
      </c>
      <c r="K27" s="14" t="s">
        <v>98</v>
      </c>
    </row>
    <row r="28" spans="1:15" x14ac:dyDescent="0.2">
      <c r="A28" s="13" t="s">
        <v>3</v>
      </c>
      <c r="B28" s="12">
        <f t="shared" ref="B28:K28" si="18">AVERAGE(B17:B20)</f>
        <v>0.92937396999852373</v>
      </c>
      <c r="C28" s="16">
        <f t="shared" si="18"/>
        <v>7.062603000147627E-2</v>
      </c>
      <c r="D28" s="12">
        <f t="shared" si="18"/>
        <v>0.20379365925818804</v>
      </c>
      <c r="E28" s="16">
        <f t="shared" si="18"/>
        <v>3.1951225758246792E-2</v>
      </c>
      <c r="F28" s="12">
        <f t="shared" si="18"/>
        <v>0.37071106632079709</v>
      </c>
      <c r="G28" s="16">
        <f t="shared" si="18"/>
        <v>2.807525676599873E-2</v>
      </c>
      <c r="H28" s="12">
        <f t="shared" si="18"/>
        <v>8.5135214526523187E-2</v>
      </c>
      <c r="I28" s="16">
        <f t="shared" si="18"/>
        <v>7.4806201550387599E-3</v>
      </c>
      <c r="J28" s="12">
        <f t="shared" si="18"/>
        <v>0.26973402989301543</v>
      </c>
      <c r="K28" s="11">
        <f t="shared" si="18"/>
        <v>3.1189273221919941E-3</v>
      </c>
    </row>
    <row r="29" spans="1:15" x14ac:dyDescent="0.2">
      <c r="A29" s="9" t="s">
        <v>2</v>
      </c>
      <c r="B29" s="8">
        <f t="shared" ref="B29:K29" si="19">AVERAGE(B21:B23)</f>
        <v>0.93392327583536183</v>
      </c>
      <c r="C29" s="15">
        <f t="shared" si="19"/>
        <v>6.6076724164638126E-2</v>
      </c>
      <c r="D29" s="8">
        <f t="shared" si="19"/>
        <v>0.20475500248171344</v>
      </c>
      <c r="E29" s="15">
        <f t="shared" si="19"/>
        <v>3.0231554079930292E-2</v>
      </c>
      <c r="F29" s="8">
        <f t="shared" si="19"/>
        <v>0.43550326709498471</v>
      </c>
      <c r="G29" s="15">
        <f t="shared" si="19"/>
        <v>2.9984832874891981E-2</v>
      </c>
      <c r="H29" s="8">
        <f t="shared" si="19"/>
        <v>5.4210376791991553E-2</v>
      </c>
      <c r="I29" s="15">
        <f t="shared" si="19"/>
        <v>3.652831691052055E-3</v>
      </c>
      <c r="J29" s="8">
        <f t="shared" si="19"/>
        <v>0.2394546294666722</v>
      </c>
      <c r="K29" s="7">
        <f t="shared" si="19"/>
        <v>2.2075055187637969E-3</v>
      </c>
    </row>
    <row r="30" spans="1:15" ht="17" thickBot="1" x14ac:dyDescent="0.25">
      <c r="A30" s="6" t="s">
        <v>1</v>
      </c>
      <c r="B30" s="5"/>
      <c r="C30" s="15"/>
      <c r="D30" s="5"/>
      <c r="E30" s="15"/>
      <c r="F30" s="5"/>
      <c r="G30" s="15"/>
      <c r="H30" s="5"/>
      <c r="I30" s="15"/>
      <c r="J30" s="5"/>
      <c r="K30" s="4"/>
    </row>
    <row r="31" spans="1:15" ht="17" thickBot="1" x14ac:dyDescent="0.25">
      <c r="A31" s="3" t="s">
        <v>0</v>
      </c>
      <c r="B31" s="2">
        <f t="shared" ref="B31:K31" si="20">AVERAGE(B28:B29)</f>
        <v>0.93164862291694273</v>
      </c>
      <c r="C31" s="2">
        <f t="shared" si="20"/>
        <v>6.8351377083057191E-2</v>
      </c>
      <c r="D31" s="2">
        <f t="shared" si="20"/>
        <v>0.20427433086995073</v>
      </c>
      <c r="E31" s="2">
        <f t="shared" si="20"/>
        <v>3.1091389919088542E-2</v>
      </c>
      <c r="F31" s="2">
        <f t="shared" si="20"/>
        <v>0.40310716670789093</v>
      </c>
      <c r="G31" s="2">
        <f t="shared" si="20"/>
        <v>2.9030044820445355E-2</v>
      </c>
      <c r="H31" s="2">
        <f t="shared" si="20"/>
        <v>6.9672795659257367E-2</v>
      </c>
      <c r="I31" s="2">
        <f t="shared" si="20"/>
        <v>5.5667259230454073E-3</v>
      </c>
      <c r="J31" s="2">
        <f t="shared" si="20"/>
        <v>0.2545943296798438</v>
      </c>
      <c r="K31" s="2">
        <f t="shared" si="20"/>
        <v>2.6632164204778955E-3</v>
      </c>
    </row>
    <row r="32" spans="1:15" x14ac:dyDescent="0.2">
      <c r="D32" s="10"/>
      <c r="E32" s="10"/>
      <c r="F32" s="10"/>
      <c r="G32" s="10"/>
      <c r="H32" s="10"/>
      <c r="I32" s="10"/>
      <c r="J32" s="10"/>
    </row>
    <row r="33" spans="1:10" x14ac:dyDescent="0.2">
      <c r="C33" s="10"/>
      <c r="D33" s="10"/>
      <c r="E33" s="10"/>
      <c r="F33" s="10"/>
      <c r="G33" s="10"/>
      <c r="H33" s="10"/>
      <c r="I33" s="10"/>
      <c r="J33" s="10"/>
    </row>
    <row r="34" spans="1:10" ht="17" thickBot="1" x14ac:dyDescent="0.25">
      <c r="C34" s="10"/>
      <c r="D34" s="10"/>
      <c r="E34" s="10"/>
      <c r="F34" s="10"/>
      <c r="G34" s="10"/>
      <c r="H34" s="10"/>
      <c r="I34" s="10"/>
      <c r="J34" s="10"/>
    </row>
    <row r="35" spans="1:10" ht="17" thickBot="1" x14ac:dyDescent="0.25">
      <c r="A35" s="163" t="s">
        <v>7</v>
      </c>
      <c r="B35" s="157" t="s">
        <v>6</v>
      </c>
      <c r="C35" s="159"/>
      <c r="D35" s="10"/>
      <c r="E35" s="10"/>
      <c r="F35" s="10"/>
      <c r="G35" s="10"/>
      <c r="H35" s="10"/>
      <c r="I35" s="10"/>
      <c r="J35" s="10"/>
    </row>
    <row r="36" spans="1:10" ht="19" thickBot="1" x14ac:dyDescent="0.25">
      <c r="A36" s="164"/>
      <c r="B36" s="14" t="s">
        <v>5</v>
      </c>
      <c r="C36" s="14" t="s">
        <v>4</v>
      </c>
      <c r="D36" s="10"/>
      <c r="E36" s="10"/>
    </row>
    <row r="37" spans="1:10" x14ac:dyDescent="0.2">
      <c r="A37" s="13" t="s">
        <v>3</v>
      </c>
      <c r="B37" s="12">
        <f>AVERAGE(O17:O20)</f>
        <v>0.65562500000000001</v>
      </c>
      <c r="C37" s="11">
        <f>AVERAGE(N17:N20)</f>
        <v>0.34437499999999999</v>
      </c>
      <c r="D37" s="10"/>
      <c r="E37" s="10"/>
    </row>
    <row r="38" spans="1:10" x14ac:dyDescent="0.2">
      <c r="A38" s="9" t="s">
        <v>2</v>
      </c>
      <c r="B38" s="8">
        <f>AVERAGE(O21:O23)</f>
        <v>0.54677985285795128</v>
      </c>
      <c r="C38" s="7">
        <f>AVERAGE(N21:N23)</f>
        <v>0.45322014714204872</v>
      </c>
    </row>
    <row r="39" spans="1:10" ht="17" thickBot="1" x14ac:dyDescent="0.25">
      <c r="A39" s="6" t="s">
        <v>1</v>
      </c>
      <c r="B39" s="5"/>
      <c r="C39" s="4"/>
    </row>
    <row r="40" spans="1:10" ht="17" thickBot="1" x14ac:dyDescent="0.25">
      <c r="A40" s="3" t="s">
        <v>0</v>
      </c>
      <c r="B40" s="2">
        <f>AVERAGE(B37:B38)</f>
        <v>0.6012024264289757</v>
      </c>
      <c r="C40" s="2">
        <f>AVERAGE(C37:C38)</f>
        <v>0.39879757357102436</v>
      </c>
    </row>
  </sheetData>
  <mergeCells count="17">
    <mergeCell ref="M15:M16"/>
    <mergeCell ref="N15:O15"/>
    <mergeCell ref="A35:A36"/>
    <mergeCell ref="B35:C35"/>
    <mergeCell ref="A15:A16"/>
    <mergeCell ref="B15:C15"/>
    <mergeCell ref="D15:K15"/>
    <mergeCell ref="A26:A27"/>
    <mergeCell ref="B26:C26"/>
    <mergeCell ref="D26:K26"/>
    <mergeCell ref="A1:U2"/>
    <mergeCell ref="A4:A5"/>
    <mergeCell ref="B4:E4"/>
    <mergeCell ref="F4:I4"/>
    <mergeCell ref="J4:M4"/>
    <mergeCell ref="N4:Q4"/>
    <mergeCell ref="R4:U4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workbookViewId="0">
      <selection activeCell="C35" sqref="C35"/>
    </sheetView>
  </sheetViews>
  <sheetFormatPr baseColWidth="10" defaultRowHeight="16" x14ac:dyDescent="0.2"/>
  <cols>
    <col min="1" max="1" width="16.6640625" customWidth="1"/>
    <col min="2" max="2" width="13.6640625" customWidth="1"/>
    <col min="3" max="4" width="20.6640625" customWidth="1"/>
    <col min="5" max="5" width="22.6640625" customWidth="1"/>
    <col min="6" max="6" width="20.5" customWidth="1"/>
    <col min="7" max="7" width="24.33203125" customWidth="1"/>
    <col min="8" max="8" width="19" customWidth="1"/>
    <col min="9" max="9" width="22.5" customWidth="1"/>
    <col min="10" max="10" width="21.83203125" customWidth="1"/>
    <col min="11" max="11" width="24.6640625" customWidth="1"/>
    <col min="12" max="12" width="22" customWidth="1"/>
    <col min="13" max="13" width="16.33203125" customWidth="1"/>
    <col min="14" max="14" width="21.5" customWidth="1"/>
    <col min="15" max="15" width="21.83203125" customWidth="1"/>
    <col min="16" max="16" width="20.33203125" customWidth="1"/>
    <col min="17" max="17" width="16.6640625" customWidth="1"/>
    <col min="19" max="19" width="9.83203125" customWidth="1"/>
    <col min="20" max="20" width="20.5" customWidth="1"/>
    <col min="21" max="21" width="15.6640625" customWidth="1"/>
  </cols>
  <sheetData>
    <row r="1" spans="1:21" ht="17" thickTop="1" x14ac:dyDescent="0.2">
      <c r="A1" s="147" t="s">
        <v>99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9"/>
      <c r="P1" s="149"/>
      <c r="Q1" s="149"/>
      <c r="R1" s="149"/>
      <c r="S1" s="149"/>
      <c r="T1" s="149"/>
      <c r="U1" s="150"/>
    </row>
    <row r="2" spans="1:21" ht="17" thickBot="1" x14ac:dyDescent="0.25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3"/>
      <c r="P2" s="153"/>
      <c r="Q2" s="153"/>
      <c r="R2" s="153"/>
      <c r="S2" s="153"/>
      <c r="T2" s="153"/>
      <c r="U2" s="154"/>
    </row>
    <row r="3" spans="1:21" ht="18" thickTop="1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17" thickBot="1" x14ac:dyDescent="0.25">
      <c r="A4" s="155" t="s">
        <v>24</v>
      </c>
      <c r="B4" s="157" t="s">
        <v>32</v>
      </c>
      <c r="C4" s="158"/>
      <c r="D4" s="158"/>
      <c r="E4" s="158"/>
      <c r="F4" s="157" t="s">
        <v>31</v>
      </c>
      <c r="G4" s="158"/>
      <c r="H4" s="158"/>
      <c r="I4" s="159"/>
      <c r="J4" s="157" t="s">
        <v>30</v>
      </c>
      <c r="K4" s="158"/>
      <c r="L4" s="158"/>
      <c r="M4" s="159"/>
      <c r="N4" s="157" t="s">
        <v>29</v>
      </c>
      <c r="O4" s="158"/>
      <c r="P4" s="158"/>
      <c r="Q4" s="159"/>
      <c r="R4" s="157" t="s">
        <v>28</v>
      </c>
      <c r="S4" s="158"/>
      <c r="T4" s="158"/>
      <c r="U4" s="159"/>
    </row>
    <row r="5" spans="1:21" ht="19" thickBot="1" x14ac:dyDescent="0.25">
      <c r="A5" s="156"/>
      <c r="B5" s="14" t="s">
        <v>27</v>
      </c>
      <c r="C5" s="14" t="s">
        <v>12</v>
      </c>
      <c r="D5" s="14" t="s">
        <v>93</v>
      </c>
      <c r="E5" s="14" t="s">
        <v>94</v>
      </c>
      <c r="F5" s="14" t="s">
        <v>27</v>
      </c>
      <c r="G5" s="14" t="s">
        <v>12</v>
      </c>
      <c r="H5" s="14" t="s">
        <v>93</v>
      </c>
      <c r="I5" s="14" t="s">
        <v>94</v>
      </c>
      <c r="J5" s="14" t="s">
        <v>27</v>
      </c>
      <c r="K5" s="14" t="s">
        <v>12</v>
      </c>
      <c r="L5" s="14" t="s">
        <v>93</v>
      </c>
      <c r="M5" s="14" t="s">
        <v>94</v>
      </c>
      <c r="N5" s="14" t="s">
        <v>27</v>
      </c>
      <c r="O5" s="14" t="s">
        <v>12</v>
      </c>
      <c r="P5" s="14" t="s">
        <v>93</v>
      </c>
      <c r="Q5" s="14" t="s">
        <v>94</v>
      </c>
      <c r="R5" s="14" t="s">
        <v>27</v>
      </c>
      <c r="S5" s="14" t="s">
        <v>12</v>
      </c>
      <c r="T5" s="14" t="s">
        <v>93</v>
      </c>
      <c r="U5" s="14" t="s">
        <v>94</v>
      </c>
    </row>
    <row r="6" spans="1:21" x14ac:dyDescent="0.2">
      <c r="A6" s="13" t="s">
        <v>21</v>
      </c>
      <c r="B6" s="32">
        <f>SUM(F6,J6,N6,R6)</f>
        <v>84</v>
      </c>
      <c r="C6" s="36">
        <f>SUM(G6,K6,O6,S6)</f>
        <v>76</v>
      </c>
      <c r="D6" s="36">
        <f>SUM(H6,L6,P6,T6)</f>
        <v>8</v>
      </c>
      <c r="E6" s="37">
        <f t="shared" ref="D6:E12" si="0">SUM(I6,M6,Q6,U6)</f>
        <v>10</v>
      </c>
      <c r="F6" s="32">
        <v>16</v>
      </c>
      <c r="G6" s="36">
        <f t="shared" ref="G6:G11" si="1">F6-H6</f>
        <v>13</v>
      </c>
      <c r="H6" s="36">
        <v>3</v>
      </c>
      <c r="I6" s="37">
        <v>1</v>
      </c>
      <c r="J6" s="36">
        <v>36</v>
      </c>
      <c r="K6" s="36">
        <f t="shared" ref="K6:K11" si="2">J6-L6</f>
        <v>32</v>
      </c>
      <c r="L6" s="36">
        <v>4</v>
      </c>
      <c r="M6" s="36">
        <v>5</v>
      </c>
      <c r="N6" s="32">
        <v>9</v>
      </c>
      <c r="O6" s="36">
        <f t="shared" ref="O6:O11" si="3">N6-P6</f>
        <v>8</v>
      </c>
      <c r="P6" s="36">
        <v>1</v>
      </c>
      <c r="Q6" s="37">
        <v>2</v>
      </c>
      <c r="R6" s="32">
        <v>23</v>
      </c>
      <c r="S6" s="36">
        <f t="shared" ref="S6:S11" si="4">R6-T6</f>
        <v>23</v>
      </c>
      <c r="T6" s="36">
        <v>0</v>
      </c>
      <c r="U6" s="35">
        <v>2</v>
      </c>
    </row>
    <row r="7" spans="1:21" x14ac:dyDescent="0.2">
      <c r="A7" s="9" t="s">
        <v>20</v>
      </c>
      <c r="B7" s="28">
        <f t="shared" ref="B7:C12" si="5">SUM(F7,J7,N7,R7)</f>
        <v>151</v>
      </c>
      <c r="C7" s="27">
        <f t="shared" si="5"/>
        <v>138</v>
      </c>
      <c r="D7" s="27">
        <f t="shared" si="0"/>
        <v>13</v>
      </c>
      <c r="E7" s="29">
        <f t="shared" si="0"/>
        <v>18</v>
      </c>
      <c r="F7" s="28">
        <v>33</v>
      </c>
      <c r="G7" s="27">
        <f t="shared" si="1"/>
        <v>24</v>
      </c>
      <c r="H7" s="27">
        <v>9</v>
      </c>
      <c r="I7" s="29">
        <v>5</v>
      </c>
      <c r="J7" s="27">
        <v>62</v>
      </c>
      <c r="K7" s="27">
        <f t="shared" si="2"/>
        <v>59</v>
      </c>
      <c r="L7" s="27">
        <v>3</v>
      </c>
      <c r="M7" s="27">
        <v>4</v>
      </c>
      <c r="N7" s="28">
        <v>20</v>
      </c>
      <c r="O7" s="27">
        <f t="shared" si="3"/>
        <v>19</v>
      </c>
      <c r="P7" s="27">
        <v>1</v>
      </c>
      <c r="Q7" s="29">
        <v>4</v>
      </c>
      <c r="R7" s="28">
        <v>36</v>
      </c>
      <c r="S7" s="27">
        <f t="shared" si="4"/>
        <v>36</v>
      </c>
      <c r="T7" s="27">
        <v>0</v>
      </c>
      <c r="U7" s="31">
        <v>5</v>
      </c>
    </row>
    <row r="8" spans="1:21" ht="17" thickBot="1" x14ac:dyDescent="0.25">
      <c r="A8" s="6" t="s">
        <v>19</v>
      </c>
      <c r="B8" s="30">
        <f t="shared" si="5"/>
        <v>166</v>
      </c>
      <c r="C8" s="33">
        <f t="shared" si="5"/>
        <v>148</v>
      </c>
      <c r="D8" s="33">
        <f t="shared" si="0"/>
        <v>18</v>
      </c>
      <c r="E8" s="34">
        <f t="shared" si="0"/>
        <v>19</v>
      </c>
      <c r="F8" s="30">
        <v>35</v>
      </c>
      <c r="G8" s="33">
        <f t="shared" si="1"/>
        <v>30</v>
      </c>
      <c r="H8" s="33">
        <v>5</v>
      </c>
      <c r="I8" s="34">
        <v>3</v>
      </c>
      <c r="J8" s="33">
        <v>72</v>
      </c>
      <c r="K8" s="33">
        <f t="shared" si="2"/>
        <v>63</v>
      </c>
      <c r="L8" s="33">
        <v>9</v>
      </c>
      <c r="M8" s="33">
        <v>11</v>
      </c>
      <c r="N8" s="30">
        <v>21</v>
      </c>
      <c r="O8" s="33">
        <f t="shared" si="3"/>
        <v>18</v>
      </c>
      <c r="P8" s="33">
        <v>3</v>
      </c>
      <c r="Q8" s="34">
        <v>5</v>
      </c>
      <c r="R8" s="30">
        <v>38</v>
      </c>
      <c r="S8" s="33">
        <f t="shared" si="4"/>
        <v>37</v>
      </c>
      <c r="T8" s="33">
        <v>1</v>
      </c>
      <c r="U8" s="26">
        <v>0</v>
      </c>
    </row>
    <row r="9" spans="1:21" x14ac:dyDescent="0.2">
      <c r="A9" s="9" t="s">
        <v>17</v>
      </c>
      <c r="B9" s="28">
        <f t="shared" si="5"/>
        <v>165</v>
      </c>
      <c r="C9" s="27">
        <f t="shared" si="5"/>
        <v>154</v>
      </c>
      <c r="D9" s="27">
        <f t="shared" si="0"/>
        <v>11</v>
      </c>
      <c r="E9" s="29">
        <f t="shared" si="0"/>
        <v>7</v>
      </c>
      <c r="F9" s="28">
        <v>35</v>
      </c>
      <c r="G9" s="27">
        <f t="shared" si="1"/>
        <v>30</v>
      </c>
      <c r="H9" s="27">
        <v>5</v>
      </c>
      <c r="I9" s="29">
        <v>1</v>
      </c>
      <c r="J9">
        <v>72</v>
      </c>
      <c r="K9">
        <f t="shared" si="2"/>
        <v>68</v>
      </c>
      <c r="L9">
        <v>4</v>
      </c>
      <c r="M9">
        <v>4</v>
      </c>
      <c r="N9" s="28">
        <v>15</v>
      </c>
      <c r="O9" s="27">
        <f t="shared" si="3"/>
        <v>14</v>
      </c>
      <c r="P9" s="27">
        <v>1</v>
      </c>
      <c r="Q9" s="29">
        <v>2</v>
      </c>
      <c r="R9" s="28">
        <v>43</v>
      </c>
      <c r="S9" s="27">
        <f t="shared" si="4"/>
        <v>42</v>
      </c>
      <c r="T9" s="27">
        <v>1</v>
      </c>
      <c r="U9" s="31">
        <v>0</v>
      </c>
    </row>
    <row r="10" spans="1:21" x14ac:dyDescent="0.2">
      <c r="A10" s="9" t="s">
        <v>16</v>
      </c>
      <c r="B10" s="28">
        <f t="shared" si="5"/>
        <v>134</v>
      </c>
      <c r="C10" s="27">
        <f t="shared" si="5"/>
        <v>117</v>
      </c>
      <c r="D10" s="27">
        <f t="shared" si="0"/>
        <v>17</v>
      </c>
      <c r="E10" s="29">
        <f t="shared" si="0"/>
        <v>12</v>
      </c>
      <c r="F10" s="28">
        <v>26</v>
      </c>
      <c r="G10" s="27">
        <f t="shared" si="1"/>
        <v>18</v>
      </c>
      <c r="H10" s="27">
        <v>8</v>
      </c>
      <c r="I10" s="29">
        <v>3</v>
      </c>
      <c r="J10">
        <v>71</v>
      </c>
      <c r="K10">
        <f t="shared" si="2"/>
        <v>63</v>
      </c>
      <c r="L10">
        <v>8</v>
      </c>
      <c r="M10">
        <v>5</v>
      </c>
      <c r="N10" s="28">
        <v>8</v>
      </c>
      <c r="O10" s="27">
        <f t="shared" si="3"/>
        <v>7</v>
      </c>
      <c r="P10" s="27">
        <v>1</v>
      </c>
      <c r="Q10" s="29">
        <v>4</v>
      </c>
      <c r="R10" s="28">
        <v>29</v>
      </c>
      <c r="S10" s="27">
        <f t="shared" si="4"/>
        <v>29</v>
      </c>
      <c r="T10" s="27">
        <v>0</v>
      </c>
      <c r="U10" s="31">
        <v>0</v>
      </c>
    </row>
    <row r="11" spans="1:21" ht="17" thickBot="1" x14ac:dyDescent="0.25">
      <c r="A11" s="9" t="s">
        <v>15</v>
      </c>
      <c r="B11" s="30">
        <f t="shared" si="5"/>
        <v>178</v>
      </c>
      <c r="C11" s="27">
        <f t="shared" si="5"/>
        <v>160</v>
      </c>
      <c r="D11" s="27">
        <f t="shared" si="0"/>
        <v>18</v>
      </c>
      <c r="E11" s="29">
        <f t="shared" si="0"/>
        <v>17</v>
      </c>
      <c r="F11" s="28">
        <v>50</v>
      </c>
      <c r="G11" s="27">
        <f t="shared" si="1"/>
        <v>42</v>
      </c>
      <c r="H11" s="27">
        <v>8</v>
      </c>
      <c r="I11" s="29">
        <v>5</v>
      </c>
      <c r="J11">
        <v>71</v>
      </c>
      <c r="K11">
        <f t="shared" si="2"/>
        <v>63</v>
      </c>
      <c r="L11">
        <v>8</v>
      </c>
      <c r="M11">
        <v>4</v>
      </c>
      <c r="N11" s="28">
        <v>25</v>
      </c>
      <c r="O11" s="27">
        <f t="shared" si="3"/>
        <v>24</v>
      </c>
      <c r="P11" s="27">
        <v>1</v>
      </c>
      <c r="Q11" s="29">
        <v>5</v>
      </c>
      <c r="R11" s="28">
        <v>32</v>
      </c>
      <c r="S11" s="27">
        <f t="shared" si="4"/>
        <v>31</v>
      </c>
      <c r="T11" s="27">
        <v>1</v>
      </c>
      <c r="U11" s="31">
        <v>3</v>
      </c>
    </row>
    <row r="12" spans="1:21" ht="17" thickBot="1" x14ac:dyDescent="0.25">
      <c r="A12" s="25" t="s">
        <v>26</v>
      </c>
      <c r="B12" s="23">
        <f t="shared" si="5"/>
        <v>878</v>
      </c>
      <c r="C12" s="23">
        <f t="shared" si="5"/>
        <v>793</v>
      </c>
      <c r="D12" s="23">
        <f t="shared" si="0"/>
        <v>85</v>
      </c>
      <c r="E12" s="22">
        <f t="shared" si="0"/>
        <v>83</v>
      </c>
      <c r="F12" s="24">
        <f t="shared" ref="F12:U12" si="6">SUM(F6:F11)</f>
        <v>195</v>
      </c>
      <c r="G12" s="23">
        <f t="shared" si="6"/>
        <v>157</v>
      </c>
      <c r="H12" s="23">
        <f t="shared" si="6"/>
        <v>38</v>
      </c>
      <c r="I12" s="22">
        <f t="shared" si="6"/>
        <v>18</v>
      </c>
      <c r="J12" s="23">
        <f t="shared" si="6"/>
        <v>384</v>
      </c>
      <c r="K12" s="23">
        <f t="shared" si="6"/>
        <v>348</v>
      </c>
      <c r="L12" s="23">
        <f t="shared" si="6"/>
        <v>36</v>
      </c>
      <c r="M12" s="23">
        <f t="shared" si="6"/>
        <v>33</v>
      </c>
      <c r="N12" s="24">
        <f t="shared" si="6"/>
        <v>98</v>
      </c>
      <c r="O12" s="23">
        <f t="shared" si="6"/>
        <v>90</v>
      </c>
      <c r="P12" s="23">
        <f t="shared" si="6"/>
        <v>8</v>
      </c>
      <c r="Q12" s="22">
        <f t="shared" si="6"/>
        <v>22</v>
      </c>
      <c r="R12" s="24">
        <f t="shared" si="6"/>
        <v>201</v>
      </c>
      <c r="S12" s="23">
        <f t="shared" si="6"/>
        <v>198</v>
      </c>
      <c r="T12" s="23">
        <f t="shared" si="6"/>
        <v>3</v>
      </c>
      <c r="U12" s="38">
        <f t="shared" si="6"/>
        <v>10</v>
      </c>
    </row>
    <row r="13" spans="1:21" ht="17" thickBo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7" thickBot="1" x14ac:dyDescent="0.25">
      <c r="A14" s="160" t="s">
        <v>24</v>
      </c>
      <c r="B14" s="157" t="s">
        <v>14</v>
      </c>
      <c r="C14" s="159"/>
      <c r="D14" s="157" t="s">
        <v>25</v>
      </c>
      <c r="E14" s="158"/>
      <c r="F14" s="158"/>
      <c r="G14" s="158"/>
      <c r="H14" s="158"/>
      <c r="I14" s="158"/>
      <c r="J14" s="158"/>
      <c r="K14" s="159"/>
      <c r="L14" s="21"/>
      <c r="M14" s="160" t="s">
        <v>24</v>
      </c>
      <c r="N14" s="157" t="s">
        <v>101</v>
      </c>
      <c r="O14" s="162"/>
      <c r="P14" s="21"/>
      <c r="Q14" s="1"/>
      <c r="R14" s="1"/>
      <c r="S14" s="1"/>
      <c r="T14" s="1"/>
      <c r="U14" s="1"/>
    </row>
    <row r="15" spans="1:21" ht="19" thickBot="1" x14ac:dyDescent="0.25">
      <c r="A15" s="161"/>
      <c r="B15" s="14" t="s">
        <v>12</v>
      </c>
      <c r="C15" s="14" t="s">
        <v>93</v>
      </c>
      <c r="D15" s="14" t="s">
        <v>11</v>
      </c>
      <c r="E15" s="14" t="s">
        <v>95</v>
      </c>
      <c r="F15" s="14" t="s">
        <v>10</v>
      </c>
      <c r="G15" s="14" t="s">
        <v>96</v>
      </c>
      <c r="H15" s="14" t="s">
        <v>9</v>
      </c>
      <c r="I15" s="14" t="s">
        <v>97</v>
      </c>
      <c r="J15" s="14" t="s">
        <v>8</v>
      </c>
      <c r="K15" s="14" t="s">
        <v>98</v>
      </c>
      <c r="L15" s="1"/>
      <c r="M15" s="161"/>
      <c r="N15" s="14" t="s">
        <v>93</v>
      </c>
      <c r="O15" s="14" t="s">
        <v>100</v>
      </c>
      <c r="P15" s="1"/>
      <c r="Q15" s="1"/>
      <c r="R15" s="1"/>
      <c r="S15" s="1"/>
      <c r="T15" s="1"/>
      <c r="U15" s="1"/>
    </row>
    <row r="16" spans="1:21" x14ac:dyDescent="0.2">
      <c r="A16" s="13" t="s">
        <v>21</v>
      </c>
      <c r="B16" s="12">
        <f t="shared" ref="B16:B21" si="7">C6/B6</f>
        <v>0.90476190476190477</v>
      </c>
      <c r="C16" s="20">
        <f t="shared" ref="C16:C21" si="8">D6/B6</f>
        <v>9.5238095238095233E-2</v>
      </c>
      <c r="D16" s="16">
        <f t="shared" ref="D16:D21" si="9">G6/B6</f>
        <v>0.15476190476190477</v>
      </c>
      <c r="E16" s="16">
        <f t="shared" ref="E16:E21" si="10">H6/B6</f>
        <v>3.5714285714285712E-2</v>
      </c>
      <c r="F16" s="12">
        <f t="shared" ref="F16:F21" si="11">K6/B6</f>
        <v>0.38095238095238093</v>
      </c>
      <c r="G16" s="20">
        <f t="shared" ref="G16:G21" si="12">L6/B6</f>
        <v>4.7619047619047616E-2</v>
      </c>
      <c r="H16" s="16">
        <f t="shared" ref="H16:H21" si="13">O6/B6</f>
        <v>9.5238095238095233E-2</v>
      </c>
      <c r="I16" s="16">
        <f t="shared" ref="I16:I21" si="14">P6/B6</f>
        <v>1.1904761904761904E-2</v>
      </c>
      <c r="J16" s="12">
        <f t="shared" ref="J16:J21" si="15">S6/B6</f>
        <v>0.27380952380952384</v>
      </c>
      <c r="K16" s="11">
        <f t="shared" ref="K16:K21" si="16">T6/B6</f>
        <v>0</v>
      </c>
      <c r="L16" s="1"/>
      <c r="M16" s="39" t="s">
        <v>21</v>
      </c>
      <c r="N16" s="12">
        <f>D6/(E6+D6)</f>
        <v>0.44444444444444442</v>
      </c>
      <c r="O16" s="11">
        <f>E6/(D6+E6)</f>
        <v>0.55555555555555558</v>
      </c>
      <c r="P16" s="1"/>
      <c r="Q16" s="1"/>
      <c r="R16" s="1"/>
      <c r="S16" s="1"/>
      <c r="T16" s="1"/>
      <c r="U16" s="1"/>
    </row>
    <row r="17" spans="1:21" x14ac:dyDescent="0.2">
      <c r="A17" s="9" t="s">
        <v>20</v>
      </c>
      <c r="B17" s="8">
        <f t="shared" si="7"/>
        <v>0.91390728476821192</v>
      </c>
      <c r="C17" s="19">
        <f t="shared" si="8"/>
        <v>8.6092715231788075E-2</v>
      </c>
      <c r="D17" s="15">
        <f t="shared" si="9"/>
        <v>0.15894039735099338</v>
      </c>
      <c r="E17" s="15">
        <f t="shared" si="10"/>
        <v>5.9602649006622516E-2</v>
      </c>
      <c r="F17" s="8">
        <f t="shared" si="11"/>
        <v>0.39072847682119205</v>
      </c>
      <c r="G17" s="19">
        <f t="shared" si="12"/>
        <v>1.9867549668874173E-2</v>
      </c>
      <c r="H17" s="15">
        <f t="shared" si="13"/>
        <v>0.12582781456953643</v>
      </c>
      <c r="I17" s="15">
        <f t="shared" si="14"/>
        <v>6.6225165562913907E-3</v>
      </c>
      <c r="J17" s="8">
        <f t="shared" si="15"/>
        <v>0.23841059602649006</v>
      </c>
      <c r="K17" s="7">
        <f t="shared" si="16"/>
        <v>0</v>
      </c>
      <c r="L17" s="1"/>
      <c r="M17" s="40" t="s">
        <v>20</v>
      </c>
      <c r="N17" s="8">
        <f t="shared" ref="N17:N21" si="17">D7/(E7+D7)</f>
        <v>0.41935483870967744</v>
      </c>
      <c r="O17" s="7">
        <f t="shared" ref="O17:O21" si="18">E7/(D7+E7)</f>
        <v>0.58064516129032262</v>
      </c>
      <c r="P17" s="1"/>
      <c r="Q17" s="1"/>
      <c r="R17" s="1"/>
      <c r="S17" s="1"/>
      <c r="T17" s="1"/>
      <c r="U17" s="1"/>
    </row>
    <row r="18" spans="1:21" ht="17" thickBot="1" x14ac:dyDescent="0.25">
      <c r="A18" s="9" t="s">
        <v>19</v>
      </c>
      <c r="B18" s="8">
        <f t="shared" si="7"/>
        <v>0.89156626506024095</v>
      </c>
      <c r="C18" s="19">
        <f t="shared" si="8"/>
        <v>0.10843373493975904</v>
      </c>
      <c r="D18" s="15">
        <f t="shared" si="9"/>
        <v>0.18072289156626506</v>
      </c>
      <c r="E18" s="15">
        <f t="shared" si="10"/>
        <v>3.0120481927710843E-2</v>
      </c>
      <c r="F18" s="8">
        <f t="shared" si="11"/>
        <v>0.37951807228915663</v>
      </c>
      <c r="G18" s="19">
        <f t="shared" si="12"/>
        <v>5.4216867469879519E-2</v>
      </c>
      <c r="H18" s="15">
        <f t="shared" si="13"/>
        <v>0.10843373493975904</v>
      </c>
      <c r="I18" s="15">
        <f t="shared" si="14"/>
        <v>1.8072289156626505E-2</v>
      </c>
      <c r="J18" s="8">
        <f t="shared" si="15"/>
        <v>0.22289156626506024</v>
      </c>
      <c r="K18" s="7">
        <f t="shared" si="16"/>
        <v>6.024096385542169E-3</v>
      </c>
      <c r="L18" s="1"/>
      <c r="M18" s="41" t="s">
        <v>19</v>
      </c>
      <c r="N18" s="5">
        <f t="shared" si="17"/>
        <v>0.48648648648648651</v>
      </c>
      <c r="O18" s="4">
        <f t="shared" si="18"/>
        <v>0.51351351351351349</v>
      </c>
      <c r="P18" s="1"/>
      <c r="Q18" s="1"/>
      <c r="R18" s="1"/>
      <c r="S18" s="1"/>
      <c r="T18" s="1"/>
      <c r="U18" s="1"/>
    </row>
    <row r="19" spans="1:21" x14ac:dyDescent="0.2">
      <c r="A19" s="9" t="s">
        <v>17</v>
      </c>
      <c r="B19" s="8">
        <f t="shared" si="7"/>
        <v>0.93333333333333335</v>
      </c>
      <c r="C19" s="19">
        <f t="shared" si="8"/>
        <v>6.6666666666666666E-2</v>
      </c>
      <c r="D19" s="15">
        <f t="shared" si="9"/>
        <v>0.18181818181818182</v>
      </c>
      <c r="E19" s="15">
        <f t="shared" si="10"/>
        <v>3.0303030303030304E-2</v>
      </c>
      <c r="F19" s="8">
        <f t="shared" si="11"/>
        <v>0.41212121212121211</v>
      </c>
      <c r="G19" s="19">
        <f t="shared" si="12"/>
        <v>2.4242424242424242E-2</v>
      </c>
      <c r="H19" s="15">
        <f t="shared" si="13"/>
        <v>8.4848484848484854E-2</v>
      </c>
      <c r="I19" s="15">
        <f t="shared" si="14"/>
        <v>6.0606060606060606E-3</v>
      </c>
      <c r="J19" s="8">
        <f t="shared" si="15"/>
        <v>0.25454545454545452</v>
      </c>
      <c r="K19" s="7">
        <f t="shared" si="16"/>
        <v>6.0606060606060606E-3</v>
      </c>
      <c r="L19" s="1"/>
      <c r="M19" s="9" t="s">
        <v>17</v>
      </c>
      <c r="N19" s="8">
        <f t="shared" si="17"/>
        <v>0.61111111111111116</v>
      </c>
      <c r="O19" s="7">
        <f t="shared" si="18"/>
        <v>0.3888888888888889</v>
      </c>
      <c r="P19" s="1"/>
      <c r="Q19" s="1"/>
      <c r="R19" s="1"/>
      <c r="S19" s="1"/>
      <c r="T19" s="1"/>
      <c r="U19" s="1"/>
    </row>
    <row r="20" spans="1:21" x14ac:dyDescent="0.2">
      <c r="A20" s="9" t="s">
        <v>16</v>
      </c>
      <c r="B20" s="8">
        <f t="shared" si="7"/>
        <v>0.87313432835820892</v>
      </c>
      <c r="C20" s="19">
        <f t="shared" si="8"/>
        <v>0.12686567164179105</v>
      </c>
      <c r="D20" s="15">
        <f t="shared" si="9"/>
        <v>0.13432835820895522</v>
      </c>
      <c r="E20" s="15">
        <f t="shared" si="10"/>
        <v>5.9701492537313432E-2</v>
      </c>
      <c r="F20" s="8">
        <f t="shared" si="11"/>
        <v>0.47014925373134331</v>
      </c>
      <c r="G20" s="19">
        <f t="shared" si="12"/>
        <v>5.9701492537313432E-2</v>
      </c>
      <c r="H20" s="15">
        <f t="shared" si="13"/>
        <v>5.2238805970149252E-2</v>
      </c>
      <c r="I20" s="15">
        <f t="shared" si="14"/>
        <v>7.462686567164179E-3</v>
      </c>
      <c r="J20" s="8">
        <f t="shared" si="15"/>
        <v>0.21641791044776118</v>
      </c>
      <c r="K20" s="7">
        <f t="shared" si="16"/>
        <v>0</v>
      </c>
      <c r="L20" s="1"/>
      <c r="M20" s="9" t="s">
        <v>16</v>
      </c>
      <c r="N20" s="8">
        <f t="shared" si="17"/>
        <v>0.58620689655172409</v>
      </c>
      <c r="O20" s="7">
        <f t="shared" si="18"/>
        <v>0.41379310344827586</v>
      </c>
      <c r="P20" s="1"/>
      <c r="Q20" s="1"/>
      <c r="R20" s="1"/>
      <c r="S20" s="1"/>
      <c r="T20" s="1"/>
      <c r="U20" s="1"/>
    </row>
    <row r="21" spans="1:21" ht="17" thickBot="1" x14ac:dyDescent="0.25">
      <c r="A21" s="6" t="s">
        <v>15</v>
      </c>
      <c r="B21" s="5">
        <f t="shared" si="7"/>
        <v>0.898876404494382</v>
      </c>
      <c r="C21" s="18">
        <f t="shared" si="8"/>
        <v>0.10112359550561797</v>
      </c>
      <c r="D21" s="17">
        <f t="shared" si="9"/>
        <v>0.23595505617977527</v>
      </c>
      <c r="E21" s="17">
        <f t="shared" si="10"/>
        <v>4.49438202247191E-2</v>
      </c>
      <c r="F21" s="5">
        <f t="shared" si="11"/>
        <v>0.3539325842696629</v>
      </c>
      <c r="G21" s="18">
        <f t="shared" si="12"/>
        <v>4.49438202247191E-2</v>
      </c>
      <c r="H21" s="17">
        <f t="shared" si="13"/>
        <v>0.1348314606741573</v>
      </c>
      <c r="I21" s="17">
        <f t="shared" si="14"/>
        <v>5.6179775280898875E-3</v>
      </c>
      <c r="J21" s="5">
        <f t="shared" si="15"/>
        <v>0.17415730337078653</v>
      </c>
      <c r="K21" s="4">
        <f t="shared" si="16"/>
        <v>5.6179775280898875E-3</v>
      </c>
      <c r="L21" s="1"/>
      <c r="M21" s="6" t="s">
        <v>15</v>
      </c>
      <c r="N21" s="5">
        <f t="shared" si="17"/>
        <v>0.51428571428571423</v>
      </c>
      <c r="O21" s="4">
        <f t="shared" si="18"/>
        <v>0.48571428571428571</v>
      </c>
      <c r="P21" s="1"/>
      <c r="Q21" s="1"/>
      <c r="R21" s="1"/>
      <c r="S21" s="1"/>
      <c r="T21" s="1"/>
      <c r="U21" s="1"/>
    </row>
    <row r="22" spans="1:2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7" thickBo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7" thickBot="1" x14ac:dyDescent="0.25">
      <c r="A24" s="163" t="s">
        <v>7</v>
      </c>
      <c r="B24" s="157" t="s">
        <v>14</v>
      </c>
      <c r="C24" s="159"/>
      <c r="D24" s="157" t="s">
        <v>13</v>
      </c>
      <c r="E24" s="158"/>
      <c r="F24" s="158"/>
      <c r="G24" s="158"/>
      <c r="H24" s="158"/>
      <c r="I24" s="158"/>
      <c r="J24" s="158"/>
      <c r="K24" s="159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9" thickBot="1" x14ac:dyDescent="0.25">
      <c r="A25" s="164"/>
      <c r="B25" s="14" t="s">
        <v>12</v>
      </c>
      <c r="C25" s="14" t="s">
        <v>93</v>
      </c>
      <c r="D25" s="14" t="s">
        <v>11</v>
      </c>
      <c r="E25" s="14" t="s">
        <v>95</v>
      </c>
      <c r="F25" s="14" t="s">
        <v>10</v>
      </c>
      <c r="G25" s="14" t="s">
        <v>96</v>
      </c>
      <c r="H25" s="14" t="s">
        <v>9</v>
      </c>
      <c r="I25" s="14" t="s">
        <v>97</v>
      </c>
      <c r="J25" s="14" t="s">
        <v>8</v>
      </c>
      <c r="K25" s="14" t="s">
        <v>98</v>
      </c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3" t="s">
        <v>3</v>
      </c>
      <c r="B26" s="12">
        <f t="shared" ref="B26:K26" si="19">AVERAGE(B16:B18)</f>
        <v>0.90341181819678595</v>
      </c>
      <c r="C26" s="16">
        <f t="shared" si="19"/>
        <v>9.6588181803214115E-2</v>
      </c>
      <c r="D26" s="12">
        <f t="shared" si="19"/>
        <v>0.16480839789305443</v>
      </c>
      <c r="E26" s="16">
        <f t="shared" si="19"/>
        <v>4.1812472216206355E-2</v>
      </c>
      <c r="F26" s="12">
        <f t="shared" si="19"/>
        <v>0.38373297668757655</v>
      </c>
      <c r="G26" s="16">
        <f t="shared" si="19"/>
        <v>4.0567821585933771E-2</v>
      </c>
      <c r="H26" s="12">
        <f t="shared" si="19"/>
        <v>0.1098332149157969</v>
      </c>
      <c r="I26" s="16">
        <f t="shared" si="19"/>
        <v>1.2199855872559931E-2</v>
      </c>
      <c r="J26" s="12">
        <f t="shared" si="19"/>
        <v>0.24503722870035805</v>
      </c>
      <c r="K26" s="11">
        <f t="shared" si="19"/>
        <v>2.0080321285140565E-3</v>
      </c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">
      <c r="A27" s="9" t="s">
        <v>2</v>
      </c>
      <c r="B27" s="8">
        <f>AVERAGE(B19:B21)</f>
        <v>0.90178135539530813</v>
      </c>
      <c r="C27" s="15">
        <f t="shared" ref="C27:K27" si="20">AVERAGE(C19:C21)</f>
        <v>9.8218644604691915E-2</v>
      </c>
      <c r="D27" s="8">
        <f t="shared" si="20"/>
        <v>0.18403386540230413</v>
      </c>
      <c r="E27" s="15">
        <f t="shared" si="20"/>
        <v>4.4982781021687616E-2</v>
      </c>
      <c r="F27" s="8">
        <f t="shared" si="20"/>
        <v>0.41206768337407279</v>
      </c>
      <c r="G27" s="15">
        <f t="shared" si="20"/>
        <v>4.296257900148559E-2</v>
      </c>
      <c r="H27" s="8">
        <f t="shared" si="20"/>
        <v>9.0639583830930473E-2</v>
      </c>
      <c r="I27" s="15">
        <f t="shared" si="20"/>
        <v>6.3804233852867084E-3</v>
      </c>
      <c r="J27" s="8">
        <f t="shared" si="20"/>
        <v>0.21504022278800072</v>
      </c>
      <c r="K27" s="7">
        <f t="shared" si="20"/>
        <v>3.892861196231983E-3</v>
      </c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7" thickBot="1" x14ac:dyDescent="0.25">
      <c r="A28" s="6" t="s">
        <v>1</v>
      </c>
      <c r="B28" s="5"/>
      <c r="C28" s="15"/>
      <c r="D28" s="5"/>
      <c r="E28" s="15"/>
      <c r="F28" s="5"/>
      <c r="G28" s="15"/>
      <c r="H28" s="5"/>
      <c r="I28" s="15"/>
      <c r="J28" s="5"/>
      <c r="K28" s="4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7" thickBot="1" x14ac:dyDescent="0.25">
      <c r="A29" s="3" t="s">
        <v>0</v>
      </c>
      <c r="B29" s="2">
        <f>AVERAGE(B26:B27)</f>
        <v>0.90259658679604704</v>
      </c>
      <c r="C29" s="2">
        <f t="shared" ref="C29:H29" si="21">AVERAGE(C26:C27)</f>
        <v>9.7403413203953015E-2</v>
      </c>
      <c r="D29" s="2">
        <f t="shared" si="21"/>
        <v>0.17442113164767928</v>
      </c>
      <c r="E29" s="2">
        <f t="shared" si="21"/>
        <v>4.3397626618946986E-2</v>
      </c>
      <c r="F29" s="2">
        <f t="shared" si="21"/>
        <v>0.3979003300308247</v>
      </c>
      <c r="G29" s="2">
        <f t="shared" si="21"/>
        <v>4.1765200293709684E-2</v>
      </c>
      <c r="H29" s="2">
        <f t="shared" si="21"/>
        <v>0.10023639937336368</v>
      </c>
      <c r="I29" s="2">
        <f>AVERAGE(I26:I27)</f>
        <v>9.290139628923319E-3</v>
      </c>
      <c r="J29" s="2">
        <f>AVERAGE(J26:J27)</f>
        <v>0.23003872574417938</v>
      </c>
      <c r="K29" s="2">
        <f>AVERAGE(K26:K27)</f>
        <v>2.9504466623730199E-3</v>
      </c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">
      <c r="A30" s="1"/>
    </row>
    <row r="32" spans="1:21" ht="17" thickBot="1" x14ac:dyDescent="0.25"/>
    <row r="33" spans="1:3" ht="17" thickBot="1" x14ac:dyDescent="0.25">
      <c r="A33" s="163" t="s">
        <v>7</v>
      </c>
      <c r="B33" s="157" t="s">
        <v>102</v>
      </c>
      <c r="C33" s="159"/>
    </row>
    <row r="34" spans="1:3" ht="19" thickBot="1" x14ac:dyDescent="0.25">
      <c r="A34" s="164"/>
      <c r="B34" s="14" t="s">
        <v>5</v>
      </c>
      <c r="C34" s="14" t="s">
        <v>93</v>
      </c>
    </row>
    <row r="35" spans="1:3" x14ac:dyDescent="0.2">
      <c r="A35" s="13" t="s">
        <v>3</v>
      </c>
      <c r="B35" s="12">
        <f>AVERAGE(O16:O18)</f>
        <v>0.54990474345313067</v>
      </c>
      <c r="C35" s="11">
        <f>AVERAGE(N16:N18)</f>
        <v>0.45009525654686949</v>
      </c>
    </row>
    <row r="36" spans="1:3" x14ac:dyDescent="0.2">
      <c r="A36" s="9" t="s">
        <v>2</v>
      </c>
      <c r="B36" s="8">
        <f>AVERAGE(O19:O21)</f>
        <v>0.42946542601715015</v>
      </c>
      <c r="C36" s="7">
        <f>AVERAGE(N19:N21)</f>
        <v>0.5705345739828499</v>
      </c>
    </row>
    <row r="37" spans="1:3" ht="17" thickBot="1" x14ac:dyDescent="0.25">
      <c r="A37" s="6" t="s">
        <v>1</v>
      </c>
      <c r="B37" s="5"/>
      <c r="C37" s="4"/>
    </row>
    <row r="38" spans="1:3" ht="17" thickBot="1" x14ac:dyDescent="0.25">
      <c r="A38" s="3" t="s">
        <v>0</v>
      </c>
      <c r="B38" s="2">
        <f>AVERAGE(B35:B36)</f>
        <v>0.48968508473514039</v>
      </c>
      <c r="C38" s="2">
        <f>AVERAGE(C35:C36)</f>
        <v>0.51031491526485973</v>
      </c>
    </row>
  </sheetData>
  <mergeCells count="17">
    <mergeCell ref="A1:U2"/>
    <mergeCell ref="A4:A5"/>
    <mergeCell ref="B4:E4"/>
    <mergeCell ref="F4:I4"/>
    <mergeCell ref="J4:M4"/>
    <mergeCell ref="N4:Q4"/>
    <mergeCell ref="R4:U4"/>
    <mergeCell ref="M14:M15"/>
    <mergeCell ref="N14:O14"/>
    <mergeCell ref="A24:A25"/>
    <mergeCell ref="B24:C24"/>
    <mergeCell ref="D24:K24"/>
    <mergeCell ref="A33:A34"/>
    <mergeCell ref="B33:C33"/>
    <mergeCell ref="A14:A15"/>
    <mergeCell ref="B14:C14"/>
    <mergeCell ref="D14:K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"/>
  <sheetViews>
    <sheetView topLeftCell="J143" workbookViewId="0">
      <selection activeCell="Q149" sqref="Q149"/>
    </sheetView>
  </sheetViews>
  <sheetFormatPr baseColWidth="10" defaultRowHeight="16" x14ac:dyDescent="0.2"/>
  <cols>
    <col min="1" max="1" width="16.6640625" style="1" customWidth="1"/>
    <col min="2" max="3" width="10.83203125" style="1"/>
    <col min="4" max="5" width="17.5" style="1" customWidth="1"/>
    <col min="6" max="6" width="20.83203125" style="1" customWidth="1"/>
    <col min="7" max="7" width="28.1640625" style="1" customWidth="1"/>
    <col min="8" max="8" width="21.33203125" style="1" customWidth="1"/>
    <col min="9" max="9" width="27.5" style="1" customWidth="1"/>
    <col min="10" max="10" width="23.33203125" style="1" customWidth="1"/>
    <col min="11" max="11" width="28.1640625" style="1" customWidth="1"/>
    <col min="12" max="12" width="22.5" style="1" customWidth="1"/>
    <col min="13" max="13" width="28.1640625" style="1" customWidth="1"/>
    <col min="14" max="14" width="28.6640625" style="1" customWidth="1"/>
    <col min="15" max="15" width="29.5" style="1" customWidth="1"/>
    <col min="16" max="16" width="38.1640625" style="1" customWidth="1"/>
    <col min="17" max="17" width="40.6640625" style="1" customWidth="1"/>
    <col min="18" max="18" width="22" style="1" customWidth="1"/>
    <col min="19" max="20" width="19.33203125" style="1" customWidth="1"/>
    <col min="21" max="21" width="22.33203125" style="1" customWidth="1"/>
    <col min="22" max="22" width="23.6640625" style="1" customWidth="1"/>
    <col min="23" max="23" width="21.83203125" style="1" customWidth="1"/>
    <col min="24" max="24" width="16.83203125" style="1" customWidth="1"/>
    <col min="25" max="25" width="21" style="1" customWidth="1"/>
    <col min="26" max="26" width="13" style="1" customWidth="1"/>
    <col min="27" max="27" width="17.83203125" style="1" customWidth="1"/>
    <col min="28" max="28" width="16.5" style="1" customWidth="1"/>
    <col min="29" max="29" width="22.33203125" style="1" customWidth="1"/>
    <col min="30" max="30" width="17" style="1" customWidth="1"/>
    <col min="31" max="31" width="10.83203125" style="1" customWidth="1"/>
    <col min="32" max="16384" width="10.83203125" style="1"/>
  </cols>
  <sheetData>
    <row r="1" spans="1:30" ht="17" thickTop="1" x14ac:dyDescent="0.2">
      <c r="A1" s="187" t="s">
        <v>42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90"/>
    </row>
    <row r="2" spans="1:30" ht="17" thickBot="1" x14ac:dyDescent="0.25">
      <c r="A2" s="191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4"/>
    </row>
    <row r="3" spans="1:30" ht="18" thickTop="1" thickBot="1" x14ac:dyDescent="0.25"/>
    <row r="4" spans="1:30" ht="17" thickBot="1" x14ac:dyDescent="0.25">
      <c r="A4" s="160" t="s">
        <v>24</v>
      </c>
      <c r="B4" s="157" t="s">
        <v>43</v>
      </c>
      <c r="C4" s="158"/>
      <c r="D4" s="158"/>
      <c r="E4" s="158"/>
      <c r="F4" s="158"/>
      <c r="G4" s="157" t="s">
        <v>44</v>
      </c>
      <c r="H4" s="158"/>
      <c r="I4" s="158"/>
      <c r="J4" s="159"/>
      <c r="K4" s="157" t="s">
        <v>45</v>
      </c>
      <c r="L4" s="186"/>
      <c r="M4" s="157" t="s">
        <v>46</v>
      </c>
      <c r="N4" s="158"/>
      <c r="O4" s="158"/>
      <c r="P4" s="159"/>
      <c r="Q4" s="157" t="s">
        <v>45</v>
      </c>
      <c r="R4" s="186"/>
      <c r="S4" s="157" t="s">
        <v>47</v>
      </c>
      <c r="T4" s="158"/>
      <c r="U4" s="158"/>
      <c r="V4" s="159"/>
      <c r="W4" s="157" t="s">
        <v>45</v>
      </c>
      <c r="X4" s="186"/>
      <c r="Y4" s="157" t="s">
        <v>48</v>
      </c>
      <c r="Z4" s="158"/>
      <c r="AA4" s="158"/>
      <c r="AB4" s="159"/>
      <c r="AC4" s="197" t="s">
        <v>45</v>
      </c>
      <c r="AD4" s="198"/>
    </row>
    <row r="5" spans="1:30" ht="19" thickBot="1" x14ac:dyDescent="0.25">
      <c r="A5" s="161"/>
      <c r="B5" s="14" t="s">
        <v>27</v>
      </c>
      <c r="C5" s="14" t="s">
        <v>12</v>
      </c>
      <c r="D5" s="14" t="s">
        <v>90</v>
      </c>
      <c r="E5" s="14" t="s">
        <v>5</v>
      </c>
      <c r="F5" s="80" t="s">
        <v>49</v>
      </c>
      <c r="G5" s="14" t="s">
        <v>27</v>
      </c>
      <c r="H5" s="14" t="s">
        <v>12</v>
      </c>
      <c r="I5" s="14" t="s">
        <v>90</v>
      </c>
      <c r="J5" s="14" t="s">
        <v>5</v>
      </c>
      <c r="K5" s="14" t="s">
        <v>91</v>
      </c>
      <c r="L5" s="14" t="s">
        <v>50</v>
      </c>
      <c r="M5" s="14" t="s">
        <v>27</v>
      </c>
      <c r="N5" s="14" t="s">
        <v>12</v>
      </c>
      <c r="O5" s="14" t="s">
        <v>90</v>
      </c>
      <c r="P5" s="14" t="s">
        <v>5</v>
      </c>
      <c r="Q5" s="14" t="s">
        <v>91</v>
      </c>
      <c r="R5" s="14" t="s">
        <v>50</v>
      </c>
      <c r="S5" s="14" t="s">
        <v>27</v>
      </c>
      <c r="T5" s="14" t="s">
        <v>12</v>
      </c>
      <c r="U5" s="14" t="s">
        <v>90</v>
      </c>
      <c r="V5" s="14" t="s">
        <v>5</v>
      </c>
      <c r="W5" s="14" t="s">
        <v>91</v>
      </c>
      <c r="X5" s="14" t="s">
        <v>51</v>
      </c>
      <c r="Y5" s="14" t="s">
        <v>27</v>
      </c>
      <c r="Z5" s="14" t="s">
        <v>12</v>
      </c>
      <c r="AA5" s="14" t="s">
        <v>90</v>
      </c>
      <c r="AB5" s="14" t="s">
        <v>5</v>
      </c>
      <c r="AC5" s="14" t="s">
        <v>91</v>
      </c>
      <c r="AD5" s="14" t="s">
        <v>50</v>
      </c>
    </row>
    <row r="6" spans="1:30" x14ac:dyDescent="0.2">
      <c r="A6" s="81" t="s">
        <v>35</v>
      </c>
      <c r="B6" s="82">
        <f t="shared" ref="B6:E15" si="0">SUM(G6,M6,S6,Y6)</f>
        <v>58</v>
      </c>
      <c r="C6" s="83">
        <f t="shared" si="0"/>
        <v>49</v>
      </c>
      <c r="D6" s="83">
        <f t="shared" si="0"/>
        <v>9</v>
      </c>
      <c r="E6" s="83">
        <f t="shared" si="0"/>
        <v>17</v>
      </c>
      <c r="F6" s="83">
        <f>SUM(K6,L6,Q6,R6,W6,X6,AC6,AD6)</f>
        <v>19</v>
      </c>
      <c r="G6" s="82">
        <v>11</v>
      </c>
      <c r="H6" s="83">
        <f>G6-I6</f>
        <v>9</v>
      </c>
      <c r="I6" s="83">
        <v>2</v>
      </c>
      <c r="J6" s="84">
        <v>4</v>
      </c>
      <c r="K6" s="83">
        <v>0</v>
      </c>
      <c r="L6" s="83">
        <v>1</v>
      </c>
      <c r="M6" s="82">
        <v>28</v>
      </c>
      <c r="N6" s="83">
        <f>M6-O6</f>
        <v>22</v>
      </c>
      <c r="O6" s="83">
        <v>6</v>
      </c>
      <c r="P6" s="84">
        <v>5</v>
      </c>
      <c r="Q6" s="83">
        <v>5</v>
      </c>
      <c r="R6" s="85">
        <v>4</v>
      </c>
      <c r="S6" s="82">
        <v>3</v>
      </c>
      <c r="T6" s="83">
        <f>S6-U6</f>
        <v>3</v>
      </c>
      <c r="U6" s="83">
        <v>0</v>
      </c>
      <c r="V6" s="84">
        <v>3</v>
      </c>
      <c r="W6" s="83">
        <v>0</v>
      </c>
      <c r="X6" s="83">
        <v>2</v>
      </c>
      <c r="Y6" s="82">
        <v>16</v>
      </c>
      <c r="Z6" s="83">
        <f>Y6-AA6</f>
        <v>15</v>
      </c>
      <c r="AA6" s="83">
        <v>1</v>
      </c>
      <c r="AB6" s="84">
        <v>5</v>
      </c>
      <c r="AC6" s="83">
        <v>1</v>
      </c>
      <c r="AD6" s="84">
        <v>6</v>
      </c>
    </row>
    <row r="7" spans="1:30" x14ac:dyDescent="0.2">
      <c r="A7" s="86" t="s">
        <v>36</v>
      </c>
      <c r="B7" s="87">
        <f t="shared" si="0"/>
        <v>80</v>
      </c>
      <c r="C7" s="88">
        <f t="shared" si="0"/>
        <v>66</v>
      </c>
      <c r="D7" s="88">
        <f t="shared" si="0"/>
        <v>14</v>
      </c>
      <c r="E7" s="88">
        <f t="shared" si="0"/>
        <v>11</v>
      </c>
      <c r="F7" s="88">
        <f t="shared" ref="F7:F15" si="1">SUM(K7,L7,Q7,R7,W7,X7,AC7,AD7)</f>
        <v>19</v>
      </c>
      <c r="G7" s="87">
        <v>16</v>
      </c>
      <c r="H7" s="88">
        <f t="shared" ref="H7:H15" si="2">G7-I7</f>
        <v>10</v>
      </c>
      <c r="I7" s="88">
        <v>6</v>
      </c>
      <c r="J7" s="89">
        <v>0</v>
      </c>
      <c r="K7" s="88">
        <v>0</v>
      </c>
      <c r="L7" s="88">
        <v>2</v>
      </c>
      <c r="M7" s="87">
        <v>40</v>
      </c>
      <c r="N7" s="88">
        <f t="shared" ref="N7:N15" si="3">M7-O7</f>
        <v>34</v>
      </c>
      <c r="O7" s="88">
        <v>6</v>
      </c>
      <c r="P7" s="89">
        <v>5</v>
      </c>
      <c r="Q7" s="88">
        <v>4</v>
      </c>
      <c r="R7" s="90">
        <v>9</v>
      </c>
      <c r="S7" s="87">
        <v>8</v>
      </c>
      <c r="T7" s="88">
        <f t="shared" ref="T7:T15" si="4">S7-U7</f>
        <v>7</v>
      </c>
      <c r="U7" s="88">
        <v>1</v>
      </c>
      <c r="V7" s="89">
        <v>3</v>
      </c>
      <c r="W7" s="88">
        <v>1</v>
      </c>
      <c r="X7" s="88">
        <v>0</v>
      </c>
      <c r="Y7" s="87">
        <v>16</v>
      </c>
      <c r="Z7" s="88">
        <f t="shared" ref="Z7:Z15" si="5">Y7-AA7</f>
        <v>15</v>
      </c>
      <c r="AA7" s="88">
        <v>1</v>
      </c>
      <c r="AB7" s="89">
        <v>3</v>
      </c>
      <c r="AC7" s="88">
        <v>1</v>
      </c>
      <c r="AD7" s="89">
        <v>2</v>
      </c>
    </row>
    <row r="8" spans="1:30" ht="17" thickBot="1" x14ac:dyDescent="0.25">
      <c r="A8" s="91" t="s">
        <v>37</v>
      </c>
      <c r="B8" s="92">
        <f t="shared" si="0"/>
        <v>76</v>
      </c>
      <c r="C8" s="93">
        <f t="shared" si="0"/>
        <v>62</v>
      </c>
      <c r="D8" s="93">
        <f t="shared" si="0"/>
        <v>14</v>
      </c>
      <c r="E8" s="93">
        <f t="shared" si="0"/>
        <v>31</v>
      </c>
      <c r="F8" s="88">
        <f t="shared" si="1"/>
        <v>22</v>
      </c>
      <c r="G8" s="92">
        <v>16</v>
      </c>
      <c r="H8" s="93">
        <f t="shared" si="2"/>
        <v>12</v>
      </c>
      <c r="I8" s="93">
        <v>4</v>
      </c>
      <c r="J8" s="94">
        <v>3</v>
      </c>
      <c r="K8" s="93">
        <v>0</v>
      </c>
      <c r="L8" s="93">
        <v>1</v>
      </c>
      <c r="M8" s="92">
        <v>38</v>
      </c>
      <c r="N8" s="93">
        <f t="shared" si="3"/>
        <v>31</v>
      </c>
      <c r="O8" s="93">
        <v>7</v>
      </c>
      <c r="P8" s="94">
        <v>16</v>
      </c>
      <c r="Q8" s="93">
        <v>7</v>
      </c>
      <c r="R8" s="95">
        <v>8</v>
      </c>
      <c r="S8" s="92">
        <v>5</v>
      </c>
      <c r="T8" s="93">
        <f t="shared" si="4"/>
        <v>4</v>
      </c>
      <c r="U8" s="93">
        <v>1</v>
      </c>
      <c r="V8" s="94">
        <v>9</v>
      </c>
      <c r="W8" s="93">
        <v>1</v>
      </c>
      <c r="X8" s="93">
        <v>0</v>
      </c>
      <c r="Y8" s="92">
        <v>17</v>
      </c>
      <c r="Z8" s="93">
        <f t="shared" si="5"/>
        <v>15</v>
      </c>
      <c r="AA8" s="93">
        <v>2</v>
      </c>
      <c r="AB8" s="94">
        <v>3</v>
      </c>
      <c r="AC8" s="93">
        <v>1</v>
      </c>
      <c r="AD8" s="94">
        <v>4</v>
      </c>
    </row>
    <row r="9" spans="1:30" x14ac:dyDescent="0.2">
      <c r="A9" s="86" t="s">
        <v>38</v>
      </c>
      <c r="B9" s="87">
        <f t="shared" si="0"/>
        <v>121</v>
      </c>
      <c r="C9" s="88">
        <f t="shared" si="0"/>
        <v>97</v>
      </c>
      <c r="D9" s="88">
        <f t="shared" si="0"/>
        <v>24</v>
      </c>
      <c r="E9" s="88">
        <f t="shared" si="0"/>
        <v>18</v>
      </c>
      <c r="F9" s="83">
        <f t="shared" si="1"/>
        <v>14</v>
      </c>
      <c r="G9" s="87">
        <v>25</v>
      </c>
      <c r="H9" s="88">
        <f t="shared" si="2"/>
        <v>14</v>
      </c>
      <c r="I9" s="88">
        <v>11</v>
      </c>
      <c r="J9" s="89">
        <v>3</v>
      </c>
      <c r="K9" s="10">
        <v>0</v>
      </c>
      <c r="L9" s="10">
        <v>0</v>
      </c>
      <c r="M9" s="87">
        <v>69</v>
      </c>
      <c r="N9" s="88">
        <f t="shared" si="3"/>
        <v>60</v>
      </c>
      <c r="O9" s="88">
        <v>9</v>
      </c>
      <c r="P9" s="89">
        <v>5</v>
      </c>
      <c r="Q9" s="88">
        <v>4</v>
      </c>
      <c r="R9" s="90">
        <v>4</v>
      </c>
      <c r="S9" s="87">
        <v>13</v>
      </c>
      <c r="T9" s="88">
        <f t="shared" si="4"/>
        <v>9</v>
      </c>
      <c r="U9" s="88">
        <v>4</v>
      </c>
      <c r="V9" s="89">
        <v>7</v>
      </c>
      <c r="W9" s="10">
        <v>4</v>
      </c>
      <c r="X9" s="10">
        <v>0</v>
      </c>
      <c r="Y9" s="87">
        <v>14</v>
      </c>
      <c r="Z9" s="88">
        <f t="shared" si="5"/>
        <v>14</v>
      </c>
      <c r="AA9" s="88">
        <v>0</v>
      </c>
      <c r="AB9" s="89">
        <v>3</v>
      </c>
      <c r="AC9" s="88">
        <v>0</v>
      </c>
      <c r="AD9" s="89">
        <v>2</v>
      </c>
    </row>
    <row r="10" spans="1:30" x14ac:dyDescent="0.2">
      <c r="A10" s="86" t="s">
        <v>39</v>
      </c>
      <c r="B10" s="87">
        <f t="shared" si="0"/>
        <v>151</v>
      </c>
      <c r="C10" s="88">
        <f t="shared" si="0"/>
        <v>122</v>
      </c>
      <c r="D10" s="88">
        <f t="shared" si="0"/>
        <v>29</v>
      </c>
      <c r="E10" s="88">
        <f t="shared" si="0"/>
        <v>17</v>
      </c>
      <c r="F10" s="88">
        <f t="shared" si="1"/>
        <v>36</v>
      </c>
      <c r="G10" s="87">
        <v>26</v>
      </c>
      <c r="H10" s="88">
        <f t="shared" si="2"/>
        <v>14</v>
      </c>
      <c r="I10" s="88">
        <v>12</v>
      </c>
      <c r="J10" s="89">
        <v>1</v>
      </c>
      <c r="K10" s="10">
        <v>0</v>
      </c>
      <c r="L10" s="10">
        <v>0</v>
      </c>
      <c r="M10" s="87">
        <v>82</v>
      </c>
      <c r="N10" s="88">
        <f t="shared" si="3"/>
        <v>68</v>
      </c>
      <c r="O10" s="88">
        <v>14</v>
      </c>
      <c r="P10" s="89">
        <v>9</v>
      </c>
      <c r="Q10" s="88">
        <v>9</v>
      </c>
      <c r="R10" s="90">
        <v>19</v>
      </c>
      <c r="S10" s="87">
        <v>12</v>
      </c>
      <c r="T10" s="88">
        <f t="shared" si="4"/>
        <v>11</v>
      </c>
      <c r="U10" s="88">
        <v>1</v>
      </c>
      <c r="V10" s="89">
        <v>5</v>
      </c>
      <c r="W10" s="10">
        <v>1</v>
      </c>
      <c r="X10" s="10">
        <v>2</v>
      </c>
      <c r="Y10" s="87">
        <v>31</v>
      </c>
      <c r="Z10" s="88">
        <f t="shared" si="5"/>
        <v>29</v>
      </c>
      <c r="AA10" s="88">
        <v>2</v>
      </c>
      <c r="AB10" s="89">
        <v>2</v>
      </c>
      <c r="AC10" s="88">
        <v>0</v>
      </c>
      <c r="AD10" s="89">
        <v>5</v>
      </c>
    </row>
    <row r="11" spans="1:30" x14ac:dyDescent="0.2">
      <c r="A11" s="86" t="s">
        <v>16</v>
      </c>
      <c r="B11" s="87">
        <f t="shared" si="0"/>
        <v>126</v>
      </c>
      <c r="C11" s="88">
        <f t="shared" si="0"/>
        <v>101</v>
      </c>
      <c r="D11" s="88">
        <f t="shared" si="0"/>
        <v>25</v>
      </c>
      <c r="E11" s="88">
        <f t="shared" si="0"/>
        <v>12</v>
      </c>
      <c r="F11" s="88">
        <f t="shared" si="1"/>
        <v>32</v>
      </c>
      <c r="G11" s="87">
        <v>26</v>
      </c>
      <c r="H11" s="88">
        <f t="shared" si="2"/>
        <v>18</v>
      </c>
      <c r="I11" s="88">
        <v>8</v>
      </c>
      <c r="J11" s="89">
        <v>1</v>
      </c>
      <c r="K11" s="10">
        <v>1</v>
      </c>
      <c r="L11" s="10">
        <v>2</v>
      </c>
      <c r="M11" s="87">
        <v>65</v>
      </c>
      <c r="N11" s="88">
        <f t="shared" si="3"/>
        <v>54</v>
      </c>
      <c r="O11" s="88">
        <v>11</v>
      </c>
      <c r="P11" s="89">
        <v>3</v>
      </c>
      <c r="Q11" s="88">
        <v>4</v>
      </c>
      <c r="R11" s="90">
        <v>10</v>
      </c>
      <c r="S11" s="87">
        <v>17</v>
      </c>
      <c r="T11" s="88">
        <f t="shared" si="4"/>
        <v>13</v>
      </c>
      <c r="U11" s="88">
        <v>4</v>
      </c>
      <c r="V11" s="89">
        <v>2</v>
      </c>
      <c r="W11" s="10">
        <v>4</v>
      </c>
      <c r="X11" s="10">
        <v>3</v>
      </c>
      <c r="Y11" s="87">
        <v>18</v>
      </c>
      <c r="Z11" s="88">
        <f t="shared" si="5"/>
        <v>16</v>
      </c>
      <c r="AA11" s="88">
        <v>2</v>
      </c>
      <c r="AB11" s="89">
        <v>6</v>
      </c>
      <c r="AC11" s="88">
        <v>2</v>
      </c>
      <c r="AD11" s="89">
        <v>6</v>
      </c>
    </row>
    <row r="12" spans="1:30" ht="17" thickBot="1" x14ac:dyDescent="0.25">
      <c r="A12" s="86" t="s">
        <v>40</v>
      </c>
      <c r="B12" s="87">
        <f t="shared" si="0"/>
        <v>109</v>
      </c>
      <c r="C12" s="88">
        <f t="shared" si="0"/>
        <v>93</v>
      </c>
      <c r="D12" s="88">
        <f t="shared" si="0"/>
        <v>16</v>
      </c>
      <c r="E12" s="88">
        <f t="shared" si="0"/>
        <v>11</v>
      </c>
      <c r="F12" s="88">
        <f t="shared" si="1"/>
        <v>23</v>
      </c>
      <c r="G12" s="87">
        <v>30</v>
      </c>
      <c r="H12" s="88">
        <f t="shared" si="2"/>
        <v>24</v>
      </c>
      <c r="I12" s="88">
        <v>6</v>
      </c>
      <c r="J12" s="89">
        <v>3</v>
      </c>
      <c r="K12" s="10">
        <v>1</v>
      </c>
      <c r="L12" s="10">
        <v>1</v>
      </c>
      <c r="M12" s="87">
        <v>53</v>
      </c>
      <c r="N12" s="88">
        <f t="shared" si="3"/>
        <v>45</v>
      </c>
      <c r="O12" s="88">
        <v>8</v>
      </c>
      <c r="P12" s="89">
        <v>7</v>
      </c>
      <c r="Q12" s="88">
        <v>8</v>
      </c>
      <c r="R12" s="90">
        <v>9</v>
      </c>
      <c r="S12" s="87">
        <v>13</v>
      </c>
      <c r="T12" s="88">
        <f t="shared" si="4"/>
        <v>11</v>
      </c>
      <c r="U12" s="88">
        <v>2</v>
      </c>
      <c r="V12" s="89">
        <v>0</v>
      </c>
      <c r="W12" s="10">
        <v>2</v>
      </c>
      <c r="X12" s="10">
        <v>0</v>
      </c>
      <c r="Y12" s="87">
        <v>13</v>
      </c>
      <c r="Z12" s="88">
        <f t="shared" si="5"/>
        <v>13</v>
      </c>
      <c r="AA12" s="88">
        <v>0</v>
      </c>
      <c r="AB12" s="89">
        <v>1</v>
      </c>
      <c r="AC12" s="88">
        <v>0</v>
      </c>
      <c r="AD12" s="89">
        <v>2</v>
      </c>
    </row>
    <row r="13" spans="1:30" x14ac:dyDescent="0.2">
      <c r="A13" s="81" t="s">
        <v>52</v>
      </c>
      <c r="B13" s="82">
        <f t="shared" si="0"/>
        <v>110</v>
      </c>
      <c r="C13" s="83">
        <f t="shared" si="0"/>
        <v>97</v>
      </c>
      <c r="D13" s="83">
        <f t="shared" si="0"/>
        <v>13</v>
      </c>
      <c r="E13" s="83">
        <f t="shared" si="0"/>
        <v>26</v>
      </c>
      <c r="F13" s="83">
        <f t="shared" si="1"/>
        <v>29</v>
      </c>
      <c r="G13" s="82">
        <v>35</v>
      </c>
      <c r="H13" s="83">
        <f t="shared" si="2"/>
        <v>30</v>
      </c>
      <c r="I13" s="83">
        <v>5</v>
      </c>
      <c r="J13" s="84">
        <v>3</v>
      </c>
      <c r="K13" s="83">
        <v>1</v>
      </c>
      <c r="L13" s="83">
        <v>6</v>
      </c>
      <c r="M13" s="82">
        <v>48</v>
      </c>
      <c r="N13" s="83">
        <f t="shared" si="3"/>
        <v>41</v>
      </c>
      <c r="O13" s="83">
        <v>7</v>
      </c>
      <c r="P13" s="84">
        <v>8</v>
      </c>
      <c r="Q13" s="83">
        <v>5</v>
      </c>
      <c r="R13" s="85">
        <v>12</v>
      </c>
      <c r="S13" s="82">
        <v>8</v>
      </c>
      <c r="T13" s="83">
        <f t="shared" si="4"/>
        <v>8</v>
      </c>
      <c r="U13" s="83">
        <v>0</v>
      </c>
      <c r="V13" s="84">
        <v>7</v>
      </c>
      <c r="W13" s="83">
        <v>0</v>
      </c>
      <c r="X13" s="83">
        <v>0</v>
      </c>
      <c r="Y13" s="82">
        <v>19</v>
      </c>
      <c r="Z13" s="83">
        <f t="shared" si="5"/>
        <v>18</v>
      </c>
      <c r="AA13" s="83">
        <v>1</v>
      </c>
      <c r="AB13" s="84">
        <v>8</v>
      </c>
      <c r="AC13" s="83">
        <v>1</v>
      </c>
      <c r="AD13" s="84">
        <v>4</v>
      </c>
    </row>
    <row r="14" spans="1:30" x14ac:dyDescent="0.2">
      <c r="A14" s="86" t="s">
        <v>53</v>
      </c>
      <c r="B14" s="87">
        <f t="shared" si="0"/>
        <v>118</v>
      </c>
      <c r="C14" s="88">
        <f t="shared" si="0"/>
        <v>102</v>
      </c>
      <c r="D14" s="88">
        <f t="shared" si="0"/>
        <v>16</v>
      </c>
      <c r="E14" s="88">
        <f t="shared" si="0"/>
        <v>12</v>
      </c>
      <c r="F14" s="88">
        <f t="shared" si="1"/>
        <v>30</v>
      </c>
      <c r="G14" s="87">
        <v>41</v>
      </c>
      <c r="H14" s="88">
        <f t="shared" si="2"/>
        <v>30</v>
      </c>
      <c r="I14" s="88">
        <v>11</v>
      </c>
      <c r="J14" s="89">
        <v>1</v>
      </c>
      <c r="K14" s="88">
        <v>1</v>
      </c>
      <c r="L14" s="88">
        <v>1</v>
      </c>
      <c r="M14" s="87">
        <v>45</v>
      </c>
      <c r="N14" s="88">
        <f t="shared" si="3"/>
        <v>43</v>
      </c>
      <c r="O14" s="88">
        <v>2</v>
      </c>
      <c r="P14" s="89">
        <v>7</v>
      </c>
      <c r="Q14" s="88">
        <v>2</v>
      </c>
      <c r="R14" s="90">
        <v>19</v>
      </c>
      <c r="S14" s="87">
        <v>11</v>
      </c>
      <c r="T14" s="88">
        <f t="shared" si="4"/>
        <v>9</v>
      </c>
      <c r="U14" s="88">
        <v>2</v>
      </c>
      <c r="V14" s="89">
        <v>2</v>
      </c>
      <c r="W14" s="88">
        <v>2</v>
      </c>
      <c r="X14" s="88">
        <v>1</v>
      </c>
      <c r="Y14" s="87">
        <v>21</v>
      </c>
      <c r="Z14" s="88">
        <f t="shared" si="5"/>
        <v>20</v>
      </c>
      <c r="AA14" s="88">
        <v>1</v>
      </c>
      <c r="AB14" s="89">
        <v>2</v>
      </c>
      <c r="AC14" s="88">
        <v>0</v>
      </c>
      <c r="AD14" s="89">
        <v>4</v>
      </c>
    </row>
    <row r="15" spans="1:30" ht="17" thickBot="1" x14ac:dyDescent="0.25">
      <c r="A15" s="91" t="s">
        <v>54</v>
      </c>
      <c r="B15" s="92">
        <f t="shared" si="0"/>
        <v>97</v>
      </c>
      <c r="C15" s="93">
        <f t="shared" si="0"/>
        <v>86</v>
      </c>
      <c r="D15" s="93">
        <f t="shared" si="0"/>
        <v>11</v>
      </c>
      <c r="E15" s="93">
        <f t="shared" si="0"/>
        <v>11</v>
      </c>
      <c r="F15" s="88">
        <f t="shared" si="1"/>
        <v>24</v>
      </c>
      <c r="G15" s="92">
        <v>18</v>
      </c>
      <c r="H15" s="93">
        <f t="shared" si="2"/>
        <v>15</v>
      </c>
      <c r="I15" s="93">
        <v>3</v>
      </c>
      <c r="J15" s="94">
        <v>4</v>
      </c>
      <c r="K15" s="93">
        <v>0</v>
      </c>
      <c r="L15" s="93">
        <v>2</v>
      </c>
      <c r="M15" s="92">
        <v>52</v>
      </c>
      <c r="N15" s="93">
        <f t="shared" si="3"/>
        <v>46</v>
      </c>
      <c r="O15" s="93">
        <v>6</v>
      </c>
      <c r="P15" s="94">
        <v>2</v>
      </c>
      <c r="Q15" s="93">
        <v>6</v>
      </c>
      <c r="R15" s="95">
        <v>7</v>
      </c>
      <c r="S15" s="92">
        <v>9</v>
      </c>
      <c r="T15" s="93">
        <f t="shared" si="4"/>
        <v>9</v>
      </c>
      <c r="U15" s="93">
        <v>0</v>
      </c>
      <c r="V15" s="94">
        <v>5</v>
      </c>
      <c r="W15" s="93">
        <v>0</v>
      </c>
      <c r="X15" s="93">
        <v>3</v>
      </c>
      <c r="Y15" s="92">
        <v>18</v>
      </c>
      <c r="Z15" s="93">
        <f t="shared" si="5"/>
        <v>16</v>
      </c>
      <c r="AA15" s="93">
        <v>2</v>
      </c>
      <c r="AB15" s="94">
        <v>0</v>
      </c>
      <c r="AC15" s="93">
        <v>2</v>
      </c>
      <c r="AD15" s="94">
        <v>4</v>
      </c>
    </row>
    <row r="16" spans="1:30" ht="17" thickBot="1" x14ac:dyDescent="0.25">
      <c r="A16" s="3" t="s">
        <v>26</v>
      </c>
      <c r="B16" s="23">
        <f>SUM(B6:B15)</f>
        <v>1046</v>
      </c>
      <c r="C16" s="23">
        <f t="shared" ref="C16:AD16" si="6">SUM(C6:C15)</f>
        <v>875</v>
      </c>
      <c r="D16" s="23">
        <f t="shared" si="6"/>
        <v>171</v>
      </c>
      <c r="E16" s="23">
        <f t="shared" si="6"/>
        <v>166</v>
      </c>
      <c r="F16" s="96">
        <f>SUM(F6:F15)</f>
        <v>248</v>
      </c>
      <c r="G16" s="24">
        <f t="shared" si="6"/>
        <v>244</v>
      </c>
      <c r="H16" s="23">
        <f t="shared" si="6"/>
        <v>176</v>
      </c>
      <c r="I16" s="23">
        <f t="shared" si="6"/>
        <v>68</v>
      </c>
      <c r="J16" s="23">
        <f t="shared" si="6"/>
        <v>23</v>
      </c>
      <c r="K16" s="23">
        <f t="shared" si="6"/>
        <v>4</v>
      </c>
      <c r="L16" s="22">
        <f t="shared" si="6"/>
        <v>16</v>
      </c>
      <c r="M16" s="23">
        <f t="shared" si="6"/>
        <v>520</v>
      </c>
      <c r="N16" s="23">
        <f t="shared" si="6"/>
        <v>444</v>
      </c>
      <c r="O16" s="23">
        <f t="shared" si="6"/>
        <v>76</v>
      </c>
      <c r="P16" s="23">
        <f t="shared" si="6"/>
        <v>67</v>
      </c>
      <c r="Q16" s="23">
        <f t="shared" si="6"/>
        <v>54</v>
      </c>
      <c r="R16" s="23">
        <f t="shared" si="6"/>
        <v>101</v>
      </c>
      <c r="S16" s="24">
        <f t="shared" si="6"/>
        <v>99</v>
      </c>
      <c r="T16" s="23">
        <f t="shared" si="6"/>
        <v>84</v>
      </c>
      <c r="U16" s="23">
        <f t="shared" si="6"/>
        <v>15</v>
      </c>
      <c r="V16" s="23">
        <f t="shared" si="6"/>
        <v>43</v>
      </c>
      <c r="W16" s="23">
        <f t="shared" si="6"/>
        <v>15</v>
      </c>
      <c r="X16" s="22">
        <f t="shared" si="6"/>
        <v>11</v>
      </c>
      <c r="Y16" s="23">
        <f t="shared" si="6"/>
        <v>183</v>
      </c>
      <c r="Z16" s="23">
        <f t="shared" si="6"/>
        <v>171</v>
      </c>
      <c r="AA16" s="23">
        <f t="shared" si="6"/>
        <v>12</v>
      </c>
      <c r="AB16" s="23">
        <f t="shared" si="6"/>
        <v>33</v>
      </c>
      <c r="AC16" s="23">
        <f t="shared" si="6"/>
        <v>8</v>
      </c>
      <c r="AD16" s="38">
        <f t="shared" si="6"/>
        <v>39</v>
      </c>
    </row>
    <row r="17" spans="5:22" ht="17" thickBot="1" x14ac:dyDescent="0.25">
      <c r="H17" s="10"/>
      <c r="N17" s="10"/>
      <c r="T17" s="10"/>
    </row>
    <row r="18" spans="5:22" ht="17" thickBot="1" x14ac:dyDescent="0.25">
      <c r="E18" s="163" t="s">
        <v>24</v>
      </c>
      <c r="F18" s="157" t="s">
        <v>87</v>
      </c>
      <c r="G18" s="185"/>
      <c r="H18" s="185"/>
      <c r="I18" s="185"/>
      <c r="J18" s="185"/>
      <c r="K18" s="185"/>
      <c r="L18" s="185"/>
      <c r="M18" s="162"/>
      <c r="N18" s="165" t="s">
        <v>88</v>
      </c>
      <c r="O18" s="165" t="s">
        <v>89</v>
      </c>
      <c r="P18" s="177"/>
      <c r="Q18" s="177"/>
      <c r="R18" s="177"/>
      <c r="S18" s="177"/>
      <c r="T18" s="177"/>
      <c r="U18" s="177"/>
      <c r="V18" s="177"/>
    </row>
    <row r="19" spans="5:22" ht="19" thickBot="1" x14ac:dyDescent="0.25">
      <c r="E19" s="196"/>
      <c r="F19" s="47" t="s">
        <v>103</v>
      </c>
      <c r="G19" s="14" t="s">
        <v>104</v>
      </c>
      <c r="H19" s="47" t="s">
        <v>105</v>
      </c>
      <c r="I19" s="14" t="s">
        <v>106</v>
      </c>
      <c r="J19" s="47" t="s">
        <v>107</v>
      </c>
      <c r="K19" s="14" t="s">
        <v>108</v>
      </c>
      <c r="L19" s="47" t="s">
        <v>109</v>
      </c>
      <c r="M19" s="14" t="s">
        <v>110</v>
      </c>
      <c r="N19" s="166"/>
      <c r="O19" s="14" t="s">
        <v>11</v>
      </c>
      <c r="P19" s="14" t="s">
        <v>111</v>
      </c>
      <c r="Q19" s="14" t="s">
        <v>10</v>
      </c>
      <c r="R19" s="14" t="s">
        <v>112</v>
      </c>
      <c r="S19" s="14" t="s">
        <v>9</v>
      </c>
      <c r="T19" s="14" t="s">
        <v>113</v>
      </c>
      <c r="U19" s="14" t="s">
        <v>8</v>
      </c>
      <c r="V19" s="14" t="s">
        <v>114</v>
      </c>
    </row>
    <row r="20" spans="5:22" x14ac:dyDescent="0.2">
      <c r="E20" s="81" t="s">
        <v>35</v>
      </c>
      <c r="F20" s="12">
        <f>(I6-K6)/D6</f>
        <v>0.22222222222222221</v>
      </c>
      <c r="G20" s="20">
        <f t="shared" ref="G20:G29" si="7">K6/D6</f>
        <v>0</v>
      </c>
      <c r="H20" s="16">
        <f t="shared" ref="H20:H29" si="8">(O6-Q6)/D6</f>
        <v>0.1111111111111111</v>
      </c>
      <c r="I20" s="16">
        <f t="shared" ref="I20:I29" si="9">Q6/D6</f>
        <v>0.55555555555555558</v>
      </c>
      <c r="J20" s="12">
        <f t="shared" ref="J20:J29" si="10">(U6-W6)/D6</f>
        <v>0</v>
      </c>
      <c r="K20" s="20">
        <f t="shared" ref="K20:K29" si="11">W6/D6</f>
        <v>0</v>
      </c>
      <c r="L20" s="16">
        <f t="shared" ref="L20:L29" si="12">(AA6-AC6)/D6</f>
        <v>0</v>
      </c>
      <c r="M20" s="11">
        <f t="shared" ref="M20:M29" si="13">AC6/D6</f>
        <v>0.1111111111111111</v>
      </c>
      <c r="N20" s="97">
        <f>(SUM(K6,Q6,W6,AC6))/D6</f>
        <v>0.66666666666666663</v>
      </c>
      <c r="O20" s="98">
        <f>H6/B6</f>
        <v>0.15517241379310345</v>
      </c>
      <c r="P20" s="16">
        <f>I6/B6</f>
        <v>3.4482758620689655E-2</v>
      </c>
      <c r="Q20" s="12">
        <f>N6/B6</f>
        <v>0.37931034482758619</v>
      </c>
      <c r="R20" s="20">
        <f>O6/B6</f>
        <v>0.10344827586206896</v>
      </c>
      <c r="S20" s="12">
        <f>T6/B6</f>
        <v>5.1724137931034482E-2</v>
      </c>
      <c r="T20" s="99">
        <f>U6/B6</f>
        <v>0</v>
      </c>
      <c r="U20" s="16">
        <f>Z6/B6</f>
        <v>0.25862068965517243</v>
      </c>
      <c r="V20" s="11">
        <f>AA6/B6</f>
        <v>1.7241379310344827E-2</v>
      </c>
    </row>
    <row r="21" spans="5:22" x14ac:dyDescent="0.2">
      <c r="E21" s="86" t="s">
        <v>36</v>
      </c>
      <c r="F21" s="8">
        <f t="shared" ref="F21:F29" si="14">(I7-K7)/D7</f>
        <v>0.42857142857142855</v>
      </c>
      <c r="G21" s="19">
        <f t="shared" si="7"/>
        <v>0</v>
      </c>
      <c r="H21" s="15">
        <f t="shared" si="8"/>
        <v>0.14285714285714285</v>
      </c>
      <c r="I21" s="15">
        <f t="shared" si="9"/>
        <v>0.2857142857142857</v>
      </c>
      <c r="J21" s="8">
        <f t="shared" si="10"/>
        <v>0</v>
      </c>
      <c r="K21" s="19">
        <f t="shared" si="11"/>
        <v>7.1428571428571425E-2</v>
      </c>
      <c r="L21" s="15">
        <f t="shared" si="12"/>
        <v>0</v>
      </c>
      <c r="M21" s="7">
        <f t="shared" si="13"/>
        <v>7.1428571428571425E-2</v>
      </c>
      <c r="N21" s="100">
        <f t="shared" ref="N21:N29" si="15">(SUM(K7,Q7,W7,AC7))/D7</f>
        <v>0.42857142857142855</v>
      </c>
      <c r="O21" s="101">
        <f t="shared" ref="O21:O29" si="16">H7/B7</f>
        <v>0.125</v>
      </c>
      <c r="P21" s="19">
        <f t="shared" ref="P21:P29" si="17">I7/B7</f>
        <v>7.4999999999999997E-2</v>
      </c>
      <c r="Q21" s="8">
        <f t="shared" ref="Q21:Q29" si="18">N7/B7</f>
        <v>0.42499999999999999</v>
      </c>
      <c r="R21" s="19">
        <f t="shared" ref="R21:R29" si="19">O7/B7</f>
        <v>7.4999999999999997E-2</v>
      </c>
      <c r="S21" s="8">
        <f t="shared" ref="S21:S29" si="20">T7/B7</f>
        <v>8.7499999999999994E-2</v>
      </c>
      <c r="T21" s="102">
        <f t="shared" ref="T21:T29" si="21">U7/B7</f>
        <v>1.2500000000000001E-2</v>
      </c>
      <c r="U21" s="15">
        <f t="shared" ref="U21:U29" si="22">Z7/B7</f>
        <v>0.1875</v>
      </c>
      <c r="V21" s="7">
        <f t="shared" ref="V21:V29" si="23">AA7/B7</f>
        <v>1.2500000000000001E-2</v>
      </c>
    </row>
    <row r="22" spans="5:22" ht="17" thickBot="1" x14ac:dyDescent="0.25">
      <c r="E22" s="91" t="s">
        <v>37</v>
      </c>
      <c r="F22" s="5">
        <f t="shared" si="14"/>
        <v>0.2857142857142857</v>
      </c>
      <c r="G22" s="18">
        <f t="shared" si="7"/>
        <v>0</v>
      </c>
      <c r="H22" s="17">
        <f t="shared" si="8"/>
        <v>0</v>
      </c>
      <c r="I22" s="17">
        <f t="shared" si="9"/>
        <v>0.5</v>
      </c>
      <c r="J22" s="5">
        <f t="shared" si="10"/>
        <v>0</v>
      </c>
      <c r="K22" s="18">
        <f t="shared" si="11"/>
        <v>7.1428571428571425E-2</v>
      </c>
      <c r="L22" s="17">
        <f t="shared" si="12"/>
        <v>7.1428571428571425E-2</v>
      </c>
      <c r="M22" s="4">
        <f t="shared" si="13"/>
        <v>7.1428571428571425E-2</v>
      </c>
      <c r="N22" s="100">
        <f t="shared" si="15"/>
        <v>0.6428571428571429</v>
      </c>
      <c r="O22" s="101">
        <f t="shared" si="16"/>
        <v>0.15789473684210525</v>
      </c>
      <c r="P22" s="15">
        <f t="shared" si="17"/>
        <v>5.2631578947368418E-2</v>
      </c>
      <c r="Q22" s="8">
        <f t="shared" si="18"/>
        <v>0.40789473684210525</v>
      </c>
      <c r="R22" s="19">
        <f t="shared" si="19"/>
        <v>9.2105263157894732E-2</v>
      </c>
      <c r="S22" s="8">
        <f t="shared" si="20"/>
        <v>5.2631578947368418E-2</v>
      </c>
      <c r="T22" s="102">
        <f t="shared" si="21"/>
        <v>1.3157894736842105E-2</v>
      </c>
      <c r="U22" s="15">
        <f t="shared" si="22"/>
        <v>0.19736842105263158</v>
      </c>
      <c r="V22" s="7">
        <f t="shared" si="23"/>
        <v>2.6315789473684209E-2</v>
      </c>
    </row>
    <row r="23" spans="5:22" x14ac:dyDescent="0.2">
      <c r="E23" s="86" t="s">
        <v>38</v>
      </c>
      <c r="F23" s="12">
        <f t="shared" si="14"/>
        <v>0.45833333333333331</v>
      </c>
      <c r="G23" s="20">
        <f t="shared" si="7"/>
        <v>0</v>
      </c>
      <c r="H23" s="16">
        <f t="shared" si="8"/>
        <v>0.20833333333333334</v>
      </c>
      <c r="I23" s="16">
        <f t="shared" si="9"/>
        <v>0.16666666666666666</v>
      </c>
      <c r="J23" s="12">
        <f t="shared" si="10"/>
        <v>0</v>
      </c>
      <c r="K23" s="20">
        <f t="shared" si="11"/>
        <v>0.16666666666666666</v>
      </c>
      <c r="L23" s="16">
        <f t="shared" si="12"/>
        <v>0</v>
      </c>
      <c r="M23" s="11">
        <f t="shared" si="13"/>
        <v>0</v>
      </c>
      <c r="N23" s="97">
        <f t="shared" si="15"/>
        <v>0.33333333333333331</v>
      </c>
      <c r="O23" s="98">
        <f t="shared" si="16"/>
        <v>0.11570247933884298</v>
      </c>
      <c r="P23" s="16">
        <f t="shared" si="17"/>
        <v>9.0909090909090912E-2</v>
      </c>
      <c r="Q23" s="12">
        <f t="shared" si="18"/>
        <v>0.49586776859504134</v>
      </c>
      <c r="R23" s="20">
        <f t="shared" si="19"/>
        <v>7.43801652892562E-2</v>
      </c>
      <c r="S23" s="12">
        <f t="shared" si="20"/>
        <v>7.43801652892562E-2</v>
      </c>
      <c r="T23" s="99">
        <f t="shared" si="21"/>
        <v>3.3057851239669422E-2</v>
      </c>
      <c r="U23" s="16">
        <f t="shared" si="22"/>
        <v>0.11570247933884298</v>
      </c>
      <c r="V23" s="11">
        <f t="shared" si="23"/>
        <v>0</v>
      </c>
    </row>
    <row r="24" spans="5:22" x14ac:dyDescent="0.2">
      <c r="E24" s="86" t="s">
        <v>39</v>
      </c>
      <c r="F24" s="8">
        <f t="shared" si="14"/>
        <v>0.41379310344827586</v>
      </c>
      <c r="G24" s="19">
        <f t="shared" si="7"/>
        <v>0</v>
      </c>
      <c r="H24" s="15">
        <f t="shared" si="8"/>
        <v>0.17241379310344829</v>
      </c>
      <c r="I24" s="15">
        <f t="shared" si="9"/>
        <v>0.31034482758620691</v>
      </c>
      <c r="J24" s="8">
        <f t="shared" si="10"/>
        <v>0</v>
      </c>
      <c r="K24" s="19">
        <f t="shared" si="11"/>
        <v>3.4482758620689655E-2</v>
      </c>
      <c r="L24" s="15">
        <f t="shared" si="12"/>
        <v>6.8965517241379309E-2</v>
      </c>
      <c r="M24" s="7">
        <f t="shared" si="13"/>
        <v>0</v>
      </c>
      <c r="N24" s="100">
        <f t="shared" si="15"/>
        <v>0.34482758620689657</v>
      </c>
      <c r="O24" s="101">
        <f t="shared" si="16"/>
        <v>9.2715231788079472E-2</v>
      </c>
      <c r="P24" s="19">
        <f t="shared" si="17"/>
        <v>7.9470198675496692E-2</v>
      </c>
      <c r="Q24" s="8">
        <f t="shared" si="18"/>
        <v>0.45033112582781459</v>
      </c>
      <c r="R24" s="19">
        <f t="shared" si="19"/>
        <v>9.2715231788079472E-2</v>
      </c>
      <c r="S24" s="8">
        <f t="shared" si="20"/>
        <v>7.2847682119205295E-2</v>
      </c>
      <c r="T24" s="102">
        <f t="shared" si="21"/>
        <v>6.6225165562913907E-3</v>
      </c>
      <c r="U24" s="15">
        <f t="shared" si="22"/>
        <v>0.19205298013245034</v>
      </c>
      <c r="V24" s="7">
        <f t="shared" si="23"/>
        <v>1.3245033112582781E-2</v>
      </c>
    </row>
    <row r="25" spans="5:22" x14ac:dyDescent="0.2">
      <c r="E25" s="86" t="s">
        <v>16</v>
      </c>
      <c r="F25" s="8">
        <f t="shared" si="14"/>
        <v>0.28000000000000003</v>
      </c>
      <c r="G25" s="19">
        <f t="shared" si="7"/>
        <v>0.04</v>
      </c>
      <c r="H25" s="15">
        <f t="shared" si="8"/>
        <v>0.28000000000000003</v>
      </c>
      <c r="I25" s="15">
        <f t="shared" si="9"/>
        <v>0.16</v>
      </c>
      <c r="J25" s="8">
        <f t="shared" si="10"/>
        <v>0</v>
      </c>
      <c r="K25" s="19">
        <f t="shared" si="11"/>
        <v>0.16</v>
      </c>
      <c r="L25" s="15">
        <f t="shared" si="12"/>
        <v>0</v>
      </c>
      <c r="M25" s="7">
        <f t="shared" si="13"/>
        <v>0.08</v>
      </c>
      <c r="N25" s="103">
        <f t="shared" si="15"/>
        <v>0.44</v>
      </c>
      <c r="O25" s="101">
        <f t="shared" si="16"/>
        <v>0.14285714285714285</v>
      </c>
      <c r="P25" s="19">
        <f t="shared" si="17"/>
        <v>6.3492063492063489E-2</v>
      </c>
      <c r="Q25" s="8">
        <f t="shared" si="18"/>
        <v>0.42857142857142855</v>
      </c>
      <c r="R25" s="19">
        <f t="shared" si="19"/>
        <v>8.7301587301587297E-2</v>
      </c>
      <c r="S25" s="8">
        <f t="shared" si="20"/>
        <v>0.10317460317460317</v>
      </c>
      <c r="T25" s="102">
        <f t="shared" si="21"/>
        <v>3.1746031746031744E-2</v>
      </c>
      <c r="U25" s="15">
        <f t="shared" si="22"/>
        <v>0.12698412698412698</v>
      </c>
      <c r="V25" s="7">
        <f t="shared" si="23"/>
        <v>1.5873015873015872E-2</v>
      </c>
    </row>
    <row r="26" spans="5:22" ht="17" thickBot="1" x14ac:dyDescent="0.25">
      <c r="E26" s="86" t="s">
        <v>40</v>
      </c>
      <c r="F26" s="5">
        <f t="shared" si="14"/>
        <v>0.3125</v>
      </c>
      <c r="G26" s="18">
        <f t="shared" si="7"/>
        <v>6.25E-2</v>
      </c>
      <c r="H26" s="17">
        <f t="shared" si="8"/>
        <v>0</v>
      </c>
      <c r="I26" s="17">
        <f t="shared" si="9"/>
        <v>0.5</v>
      </c>
      <c r="J26" s="5">
        <f t="shared" si="10"/>
        <v>0</v>
      </c>
      <c r="K26" s="18">
        <f t="shared" si="11"/>
        <v>0.125</v>
      </c>
      <c r="L26" s="17">
        <f t="shared" si="12"/>
        <v>0</v>
      </c>
      <c r="M26" s="4">
        <f t="shared" si="13"/>
        <v>0</v>
      </c>
      <c r="N26" s="100">
        <f t="shared" si="15"/>
        <v>0.6875</v>
      </c>
      <c r="O26" s="104">
        <f t="shared" si="16"/>
        <v>0.22018348623853212</v>
      </c>
      <c r="P26" s="15">
        <f t="shared" si="17"/>
        <v>5.5045871559633031E-2</v>
      </c>
      <c r="Q26" s="5">
        <f t="shared" si="18"/>
        <v>0.41284403669724773</v>
      </c>
      <c r="R26" s="18">
        <f t="shared" si="19"/>
        <v>7.3394495412844041E-2</v>
      </c>
      <c r="S26" s="5">
        <f t="shared" si="20"/>
        <v>0.10091743119266056</v>
      </c>
      <c r="T26" s="105">
        <f t="shared" si="21"/>
        <v>1.834862385321101E-2</v>
      </c>
      <c r="U26" s="17">
        <f t="shared" si="22"/>
        <v>0.11926605504587157</v>
      </c>
      <c r="V26" s="4">
        <f t="shared" si="23"/>
        <v>0</v>
      </c>
    </row>
    <row r="27" spans="5:22" x14ac:dyDescent="0.2">
      <c r="E27" s="81" t="s">
        <v>52</v>
      </c>
      <c r="F27" s="8">
        <f t="shared" si="14"/>
        <v>0.30769230769230771</v>
      </c>
      <c r="G27" s="19">
        <f t="shared" si="7"/>
        <v>7.6923076923076927E-2</v>
      </c>
      <c r="H27" s="15">
        <f t="shared" si="8"/>
        <v>0.15384615384615385</v>
      </c>
      <c r="I27" s="15">
        <f t="shared" si="9"/>
        <v>0.38461538461538464</v>
      </c>
      <c r="J27" s="8">
        <f t="shared" si="10"/>
        <v>0</v>
      </c>
      <c r="K27" s="19">
        <f t="shared" si="11"/>
        <v>0</v>
      </c>
      <c r="L27" s="15">
        <f t="shared" si="12"/>
        <v>0</v>
      </c>
      <c r="M27" s="7">
        <f t="shared" si="13"/>
        <v>7.6923076923076927E-2</v>
      </c>
      <c r="N27" s="97">
        <f t="shared" si="15"/>
        <v>0.53846153846153844</v>
      </c>
      <c r="O27" s="101">
        <f t="shared" si="16"/>
        <v>0.27272727272727271</v>
      </c>
      <c r="P27" s="16">
        <f t="shared" si="17"/>
        <v>4.5454545454545456E-2</v>
      </c>
      <c r="Q27" s="8">
        <f t="shared" si="18"/>
        <v>0.37272727272727274</v>
      </c>
      <c r="R27" s="19">
        <f t="shared" si="19"/>
        <v>6.363636363636363E-2</v>
      </c>
      <c r="S27" s="8">
        <f t="shared" si="20"/>
        <v>7.2727272727272724E-2</v>
      </c>
      <c r="T27" s="102">
        <f t="shared" si="21"/>
        <v>0</v>
      </c>
      <c r="U27" s="15">
        <f t="shared" si="22"/>
        <v>0.16363636363636364</v>
      </c>
      <c r="V27" s="7">
        <f t="shared" si="23"/>
        <v>9.0909090909090905E-3</v>
      </c>
    </row>
    <row r="28" spans="5:22" x14ac:dyDescent="0.2">
      <c r="E28" s="86" t="s">
        <v>53</v>
      </c>
      <c r="F28" s="8">
        <f t="shared" si="14"/>
        <v>0.625</v>
      </c>
      <c r="G28" s="19">
        <f t="shared" si="7"/>
        <v>6.25E-2</v>
      </c>
      <c r="H28" s="15">
        <f t="shared" si="8"/>
        <v>0</v>
      </c>
      <c r="I28" s="15">
        <f t="shared" si="9"/>
        <v>0.125</v>
      </c>
      <c r="J28" s="8">
        <f t="shared" si="10"/>
        <v>0</v>
      </c>
      <c r="K28" s="19">
        <f t="shared" si="11"/>
        <v>0.125</v>
      </c>
      <c r="L28" s="15">
        <f t="shared" si="12"/>
        <v>6.25E-2</v>
      </c>
      <c r="M28" s="7">
        <f t="shared" si="13"/>
        <v>0</v>
      </c>
      <c r="N28" s="100">
        <f t="shared" si="15"/>
        <v>0.3125</v>
      </c>
      <c r="O28" s="101">
        <f t="shared" si="16"/>
        <v>0.25423728813559321</v>
      </c>
      <c r="P28" s="19">
        <f t="shared" si="17"/>
        <v>9.3220338983050849E-2</v>
      </c>
      <c r="Q28" s="8">
        <f t="shared" si="18"/>
        <v>0.36440677966101692</v>
      </c>
      <c r="R28" s="19">
        <f t="shared" si="19"/>
        <v>1.6949152542372881E-2</v>
      </c>
      <c r="S28" s="8">
        <f t="shared" si="20"/>
        <v>7.6271186440677971E-2</v>
      </c>
      <c r="T28" s="102">
        <f t="shared" si="21"/>
        <v>1.6949152542372881E-2</v>
      </c>
      <c r="U28" s="15">
        <f t="shared" si="22"/>
        <v>0.16949152542372881</v>
      </c>
      <c r="V28" s="7">
        <f t="shared" si="23"/>
        <v>8.4745762711864406E-3</v>
      </c>
    </row>
    <row r="29" spans="5:22" ht="17" thickBot="1" x14ac:dyDescent="0.25">
      <c r="E29" s="91" t="s">
        <v>54</v>
      </c>
      <c r="F29" s="5">
        <f t="shared" si="14"/>
        <v>0.27272727272727271</v>
      </c>
      <c r="G29" s="18">
        <f t="shared" si="7"/>
        <v>0</v>
      </c>
      <c r="H29" s="17">
        <f t="shared" si="8"/>
        <v>0</v>
      </c>
      <c r="I29" s="17">
        <f t="shared" si="9"/>
        <v>0.54545454545454541</v>
      </c>
      <c r="J29" s="5">
        <f t="shared" si="10"/>
        <v>0</v>
      </c>
      <c r="K29" s="18">
        <f t="shared" si="11"/>
        <v>0</v>
      </c>
      <c r="L29" s="17">
        <f t="shared" si="12"/>
        <v>0</v>
      </c>
      <c r="M29" s="4">
        <f t="shared" si="13"/>
        <v>0.18181818181818182</v>
      </c>
      <c r="N29" s="106">
        <f t="shared" si="15"/>
        <v>0.72727272727272729</v>
      </c>
      <c r="O29" s="104">
        <f t="shared" si="16"/>
        <v>0.15463917525773196</v>
      </c>
      <c r="P29" s="18">
        <f t="shared" si="17"/>
        <v>3.0927835051546393E-2</v>
      </c>
      <c r="Q29" s="5">
        <f t="shared" si="18"/>
        <v>0.47422680412371132</v>
      </c>
      <c r="R29" s="18">
        <f t="shared" si="19"/>
        <v>6.1855670103092786E-2</v>
      </c>
      <c r="S29" s="5">
        <f t="shared" si="20"/>
        <v>9.2783505154639179E-2</v>
      </c>
      <c r="T29" s="105">
        <f t="shared" si="21"/>
        <v>0</v>
      </c>
      <c r="U29" s="17">
        <f t="shared" si="22"/>
        <v>0.16494845360824742</v>
      </c>
      <c r="V29" s="4">
        <f t="shared" si="23"/>
        <v>2.0618556701030927E-2</v>
      </c>
    </row>
    <row r="30" spans="5:22" x14ac:dyDescent="0.2">
      <c r="E30" s="88"/>
      <c r="F30" s="15"/>
      <c r="G30" s="15"/>
      <c r="H30" s="15"/>
      <c r="I30" s="15"/>
      <c r="J30" s="15"/>
      <c r="K30" s="15"/>
      <c r="L30" s="15"/>
      <c r="M30" s="15"/>
      <c r="N30" s="10"/>
      <c r="R30" s="10"/>
      <c r="T30" s="10"/>
    </row>
    <row r="31" spans="5:22" ht="17" thickBot="1" x14ac:dyDescent="0.25">
      <c r="E31" s="88"/>
      <c r="F31" s="15"/>
      <c r="G31" s="15"/>
      <c r="H31" s="15"/>
      <c r="I31" s="15"/>
      <c r="J31" s="15"/>
      <c r="K31" s="15"/>
      <c r="L31" s="15"/>
      <c r="M31" s="15"/>
      <c r="N31" s="10"/>
      <c r="R31" s="10"/>
      <c r="T31" s="10"/>
    </row>
    <row r="32" spans="5:22" ht="17" customHeight="1" thickBot="1" x14ac:dyDescent="0.25">
      <c r="E32" s="163" t="s">
        <v>7</v>
      </c>
      <c r="F32" s="157" t="s">
        <v>87</v>
      </c>
      <c r="G32" s="185"/>
      <c r="H32" s="185"/>
      <c r="I32" s="185"/>
      <c r="J32" s="185"/>
      <c r="K32" s="185"/>
      <c r="L32" s="185"/>
      <c r="M32" s="162"/>
      <c r="N32" s="165" t="s">
        <v>88</v>
      </c>
      <c r="R32" s="10"/>
      <c r="T32" s="10"/>
    </row>
    <row r="33" spans="2:20" ht="19" thickBot="1" x14ac:dyDescent="0.25">
      <c r="E33" s="196"/>
      <c r="F33" s="47" t="s">
        <v>103</v>
      </c>
      <c r="G33" s="14" t="s">
        <v>104</v>
      </c>
      <c r="H33" s="47" t="s">
        <v>105</v>
      </c>
      <c r="I33" s="14" t="s">
        <v>106</v>
      </c>
      <c r="J33" s="47" t="s">
        <v>107</v>
      </c>
      <c r="K33" s="14" t="s">
        <v>108</v>
      </c>
      <c r="L33" s="47" t="s">
        <v>109</v>
      </c>
      <c r="M33" s="14" t="s">
        <v>110</v>
      </c>
      <c r="N33" s="166"/>
      <c r="R33" s="10"/>
      <c r="T33" s="10"/>
    </row>
    <row r="34" spans="2:20" x14ac:dyDescent="0.2">
      <c r="E34" s="13" t="s">
        <v>3</v>
      </c>
      <c r="F34" s="12">
        <f t="shared" ref="F34:N34" si="24">AVERAGE(F20:F22)</f>
        <v>0.31216931216931215</v>
      </c>
      <c r="G34" s="20">
        <f t="shared" si="24"/>
        <v>0</v>
      </c>
      <c r="H34" s="15">
        <f t="shared" si="24"/>
        <v>8.4656084656084651E-2</v>
      </c>
      <c r="I34" s="15">
        <f t="shared" si="24"/>
        <v>0.44708994708994715</v>
      </c>
      <c r="J34" s="12">
        <f t="shared" si="24"/>
        <v>0</v>
      </c>
      <c r="K34" s="20">
        <f t="shared" si="24"/>
        <v>4.7619047619047616E-2</v>
      </c>
      <c r="L34" s="12">
        <f t="shared" si="24"/>
        <v>2.3809523809523808E-2</v>
      </c>
      <c r="M34" s="11">
        <f t="shared" si="24"/>
        <v>8.4656084656084651E-2</v>
      </c>
      <c r="N34" s="11">
        <f t="shared" si="24"/>
        <v>0.57936507936507942</v>
      </c>
      <c r="R34" s="10"/>
      <c r="T34" s="10"/>
    </row>
    <row r="35" spans="2:20" x14ac:dyDescent="0.2">
      <c r="E35" s="9" t="s">
        <v>2</v>
      </c>
      <c r="F35" s="8">
        <f t="shared" ref="F35:M35" si="25">AVERAGE(F23:F26)</f>
        <v>0.36615660919540227</v>
      </c>
      <c r="G35" s="19">
        <f t="shared" si="25"/>
        <v>2.5625000000000002E-2</v>
      </c>
      <c r="H35" s="15">
        <f t="shared" si="25"/>
        <v>0.16518678160919542</v>
      </c>
      <c r="I35" s="15">
        <f t="shared" si="25"/>
        <v>0.28425287356321838</v>
      </c>
      <c r="J35" s="8">
        <f t="shared" si="25"/>
        <v>0</v>
      </c>
      <c r="K35" s="19">
        <f t="shared" si="25"/>
        <v>0.12153735632183907</v>
      </c>
      <c r="L35" s="8">
        <f t="shared" si="25"/>
        <v>1.7241379310344827E-2</v>
      </c>
      <c r="M35" s="7">
        <f t="shared" si="25"/>
        <v>0.02</v>
      </c>
      <c r="N35" s="7">
        <f>AVERAGE(N23:N26)</f>
        <v>0.45141522988505745</v>
      </c>
      <c r="R35" s="10"/>
      <c r="T35" s="10"/>
    </row>
    <row r="36" spans="2:20" ht="17" thickBot="1" x14ac:dyDescent="0.25">
      <c r="E36" s="6" t="s">
        <v>1</v>
      </c>
      <c r="F36" s="5">
        <f t="shared" ref="F36:N36" si="26">AVERAGE(F27:F29)</f>
        <v>0.40180652680652679</v>
      </c>
      <c r="G36" s="18">
        <f t="shared" si="26"/>
        <v>4.6474358974358976E-2</v>
      </c>
      <c r="H36" s="15">
        <f t="shared" si="26"/>
        <v>5.1282051282051287E-2</v>
      </c>
      <c r="I36" s="15">
        <f t="shared" si="26"/>
        <v>0.35168997668997665</v>
      </c>
      <c r="J36" s="5">
        <f t="shared" si="26"/>
        <v>0</v>
      </c>
      <c r="K36" s="18">
        <f t="shared" si="26"/>
        <v>4.1666666666666664E-2</v>
      </c>
      <c r="L36" s="5">
        <f t="shared" si="26"/>
        <v>2.0833333333333332E-2</v>
      </c>
      <c r="M36" s="4">
        <f t="shared" si="26"/>
        <v>8.6247086247086255E-2</v>
      </c>
      <c r="N36" s="4">
        <f t="shared" si="26"/>
        <v>0.52607808857808858</v>
      </c>
      <c r="R36" s="10"/>
      <c r="T36" s="10"/>
    </row>
    <row r="37" spans="2:20" ht="17" thickBot="1" x14ac:dyDescent="0.25">
      <c r="E37" s="3" t="s">
        <v>0</v>
      </c>
      <c r="F37" s="107">
        <f t="shared" ref="F37:N37" si="27">AVERAGE(F34:F36)</f>
        <v>0.36004414939041368</v>
      </c>
      <c r="G37" s="108">
        <f t="shared" si="27"/>
        <v>2.4033119658119662E-2</v>
      </c>
      <c r="H37" s="109">
        <f t="shared" si="27"/>
        <v>0.10037497251577711</v>
      </c>
      <c r="I37" s="108">
        <f t="shared" si="27"/>
        <v>0.36101093244771404</v>
      </c>
      <c r="J37" s="108">
        <f t="shared" si="27"/>
        <v>0</v>
      </c>
      <c r="K37" s="110">
        <f t="shared" si="27"/>
        <v>7.0274356869184443E-2</v>
      </c>
      <c r="L37" s="77">
        <f t="shared" si="27"/>
        <v>2.0628078817733989E-2</v>
      </c>
      <c r="M37" s="111">
        <f t="shared" si="27"/>
        <v>6.363439030105697E-2</v>
      </c>
      <c r="N37" s="111">
        <f t="shared" si="27"/>
        <v>0.51895279927607518</v>
      </c>
      <c r="R37" s="10"/>
      <c r="T37" s="10"/>
    </row>
    <row r="38" spans="2:20" x14ac:dyDescent="0.2">
      <c r="F38" s="15"/>
      <c r="G38" s="15"/>
      <c r="H38" s="15"/>
      <c r="I38" s="15"/>
      <c r="J38" s="15"/>
      <c r="K38" s="15"/>
      <c r="L38" s="15"/>
      <c r="M38" s="15"/>
      <c r="N38" s="10"/>
      <c r="R38" s="10"/>
      <c r="T38" s="10"/>
    </row>
    <row r="39" spans="2:20" ht="17" thickBot="1" x14ac:dyDescent="0.25">
      <c r="E39" s="88"/>
      <c r="F39" s="15"/>
      <c r="G39" s="15"/>
      <c r="H39" s="15"/>
      <c r="I39" s="15"/>
      <c r="J39" s="15"/>
      <c r="K39" s="15"/>
      <c r="L39" s="15"/>
      <c r="M39" s="15"/>
      <c r="N39" s="10"/>
      <c r="R39" s="10"/>
      <c r="T39" s="10"/>
    </row>
    <row r="40" spans="2:20" ht="17" thickBot="1" x14ac:dyDescent="0.25">
      <c r="E40" s="163" t="s">
        <v>24</v>
      </c>
      <c r="F40" s="157" t="s">
        <v>115</v>
      </c>
      <c r="G40" s="185"/>
      <c r="H40" s="185"/>
      <c r="I40" s="185"/>
      <c r="J40" s="185"/>
      <c r="K40" s="185"/>
      <c r="L40" s="185"/>
      <c r="M40" s="162"/>
      <c r="N40" s="165" t="s">
        <v>116</v>
      </c>
      <c r="R40" s="10"/>
      <c r="T40" s="10"/>
    </row>
    <row r="41" spans="2:20" ht="19" thickBot="1" x14ac:dyDescent="0.25">
      <c r="B41" s="112"/>
      <c r="E41" s="196"/>
      <c r="F41" s="47" t="s">
        <v>55</v>
      </c>
      <c r="G41" s="14" t="s">
        <v>104</v>
      </c>
      <c r="H41" s="47" t="s">
        <v>56</v>
      </c>
      <c r="I41" s="14" t="s">
        <v>106</v>
      </c>
      <c r="J41" s="47" t="s">
        <v>57</v>
      </c>
      <c r="K41" s="14" t="s">
        <v>108</v>
      </c>
      <c r="L41" s="47" t="s">
        <v>58</v>
      </c>
      <c r="M41" s="14" t="s">
        <v>110</v>
      </c>
      <c r="N41" s="166"/>
      <c r="R41" s="10"/>
      <c r="T41" s="10"/>
    </row>
    <row r="42" spans="2:20" x14ac:dyDescent="0.2">
      <c r="B42" s="42"/>
      <c r="E42" s="81" t="s">
        <v>35</v>
      </c>
      <c r="F42" s="8">
        <f t="shared" ref="F42:F51" si="28">L6/F6</f>
        <v>5.2631578947368418E-2</v>
      </c>
      <c r="G42" s="19">
        <f t="shared" ref="G42:G51" si="29">K6/F6</f>
        <v>0</v>
      </c>
      <c r="H42" s="15">
        <f t="shared" ref="H42:H51" si="30">R6/F6</f>
        <v>0.21052631578947367</v>
      </c>
      <c r="I42" s="19">
        <f t="shared" ref="I42:I51" si="31">Q6/F6</f>
        <v>0.26315789473684209</v>
      </c>
      <c r="J42" s="8">
        <f t="shared" ref="J42:J51" si="32">X6/F6</f>
        <v>0.10526315789473684</v>
      </c>
      <c r="K42" s="20">
        <f t="shared" ref="K42:K51" si="33">W6/F6</f>
        <v>0</v>
      </c>
      <c r="L42" s="8">
        <f t="shared" ref="L42:L51" si="34">AD6/F6</f>
        <v>0.31578947368421051</v>
      </c>
      <c r="M42" s="7">
        <f t="shared" ref="M42:M51" si="35">AC6/F6</f>
        <v>5.2631578947368418E-2</v>
      </c>
      <c r="N42" s="97">
        <f t="shared" ref="N42:N51" si="36">(SUM(K6,Q6+W6,AC6))/F6</f>
        <v>0.31578947368421051</v>
      </c>
      <c r="R42" s="10"/>
      <c r="T42" s="10"/>
    </row>
    <row r="43" spans="2:20" x14ac:dyDescent="0.2">
      <c r="E43" s="86" t="s">
        <v>36</v>
      </c>
      <c r="F43" s="8">
        <f t="shared" si="28"/>
        <v>0.10526315789473684</v>
      </c>
      <c r="G43" s="19">
        <f t="shared" si="29"/>
        <v>0</v>
      </c>
      <c r="H43" s="15">
        <f t="shared" si="30"/>
        <v>0.47368421052631576</v>
      </c>
      <c r="I43" s="19">
        <f t="shared" si="31"/>
        <v>0.21052631578947367</v>
      </c>
      <c r="J43" s="8">
        <f t="shared" si="32"/>
        <v>0</v>
      </c>
      <c r="K43" s="19">
        <f t="shared" si="33"/>
        <v>5.2631578947368418E-2</v>
      </c>
      <c r="L43" s="8">
        <f t="shared" si="34"/>
        <v>0.10526315789473684</v>
      </c>
      <c r="M43" s="7">
        <f t="shared" si="35"/>
        <v>5.2631578947368418E-2</v>
      </c>
      <c r="N43" s="100">
        <f t="shared" si="36"/>
        <v>0.31578947368421051</v>
      </c>
      <c r="R43" s="10"/>
      <c r="T43" s="10"/>
    </row>
    <row r="44" spans="2:20" ht="17" thickBot="1" x14ac:dyDescent="0.25">
      <c r="E44" s="91" t="s">
        <v>37</v>
      </c>
      <c r="F44" s="8">
        <f t="shared" si="28"/>
        <v>4.5454545454545456E-2</v>
      </c>
      <c r="G44" s="19">
        <f t="shared" si="29"/>
        <v>0</v>
      </c>
      <c r="H44" s="15">
        <f t="shared" si="30"/>
        <v>0.36363636363636365</v>
      </c>
      <c r="I44" s="19">
        <f t="shared" si="31"/>
        <v>0.31818181818181818</v>
      </c>
      <c r="J44" s="8">
        <f t="shared" si="32"/>
        <v>0</v>
      </c>
      <c r="K44" s="19">
        <f t="shared" si="33"/>
        <v>4.5454545454545456E-2</v>
      </c>
      <c r="L44" s="8">
        <f t="shared" si="34"/>
        <v>0.18181818181818182</v>
      </c>
      <c r="M44" s="7">
        <f t="shared" si="35"/>
        <v>4.5454545454545456E-2</v>
      </c>
      <c r="N44" s="106">
        <f t="shared" si="36"/>
        <v>0.40909090909090912</v>
      </c>
      <c r="R44" s="10"/>
      <c r="T44" s="10"/>
    </row>
    <row r="45" spans="2:20" x14ac:dyDescent="0.2">
      <c r="E45" s="86" t="s">
        <v>38</v>
      </c>
      <c r="F45" s="12">
        <f t="shared" si="28"/>
        <v>0</v>
      </c>
      <c r="G45" s="20">
        <f t="shared" si="29"/>
        <v>0</v>
      </c>
      <c r="H45" s="16">
        <f t="shared" si="30"/>
        <v>0.2857142857142857</v>
      </c>
      <c r="I45" s="20">
        <f t="shared" si="31"/>
        <v>0.2857142857142857</v>
      </c>
      <c r="J45" s="12">
        <f t="shared" si="32"/>
        <v>0</v>
      </c>
      <c r="K45" s="20">
        <f t="shared" si="33"/>
        <v>0.2857142857142857</v>
      </c>
      <c r="L45" s="12">
        <f t="shared" si="34"/>
        <v>0.14285714285714285</v>
      </c>
      <c r="M45" s="11">
        <f t="shared" si="35"/>
        <v>0</v>
      </c>
      <c r="N45" s="97">
        <f t="shared" si="36"/>
        <v>0.5714285714285714</v>
      </c>
      <c r="R45" s="10"/>
      <c r="T45" s="10"/>
    </row>
    <row r="46" spans="2:20" x14ac:dyDescent="0.2">
      <c r="E46" s="86" t="s">
        <v>39</v>
      </c>
      <c r="F46" s="8">
        <f t="shared" si="28"/>
        <v>0</v>
      </c>
      <c r="G46" s="19">
        <f t="shared" si="29"/>
        <v>0</v>
      </c>
      <c r="H46" s="15">
        <f t="shared" si="30"/>
        <v>0.52777777777777779</v>
      </c>
      <c r="I46" s="19">
        <f t="shared" si="31"/>
        <v>0.25</v>
      </c>
      <c r="J46" s="8">
        <f t="shared" si="32"/>
        <v>5.5555555555555552E-2</v>
      </c>
      <c r="K46" s="19">
        <f t="shared" si="33"/>
        <v>2.7777777777777776E-2</v>
      </c>
      <c r="L46" s="8">
        <f t="shared" si="34"/>
        <v>0.1388888888888889</v>
      </c>
      <c r="M46" s="7">
        <f t="shared" si="35"/>
        <v>0</v>
      </c>
      <c r="N46" s="100">
        <f t="shared" si="36"/>
        <v>0.27777777777777779</v>
      </c>
      <c r="R46" s="10"/>
      <c r="T46" s="10"/>
    </row>
    <row r="47" spans="2:20" x14ac:dyDescent="0.2">
      <c r="E47" s="86" t="s">
        <v>16</v>
      </c>
      <c r="F47" s="8">
        <f t="shared" si="28"/>
        <v>6.25E-2</v>
      </c>
      <c r="G47" s="19">
        <f t="shared" si="29"/>
        <v>3.125E-2</v>
      </c>
      <c r="H47" s="15">
        <f t="shared" si="30"/>
        <v>0.3125</v>
      </c>
      <c r="I47" s="19">
        <f t="shared" si="31"/>
        <v>0.125</v>
      </c>
      <c r="J47" s="8">
        <f t="shared" si="32"/>
        <v>9.375E-2</v>
      </c>
      <c r="K47" s="19">
        <f t="shared" si="33"/>
        <v>0.125</v>
      </c>
      <c r="L47" s="8">
        <f t="shared" si="34"/>
        <v>0.1875</v>
      </c>
      <c r="M47" s="7">
        <f t="shared" si="35"/>
        <v>6.25E-2</v>
      </c>
      <c r="N47" s="100">
        <f t="shared" si="36"/>
        <v>0.34375</v>
      </c>
      <c r="R47" s="10"/>
      <c r="T47" s="10"/>
    </row>
    <row r="48" spans="2:20" ht="17" thickBot="1" x14ac:dyDescent="0.25">
      <c r="E48" s="86" t="s">
        <v>40</v>
      </c>
      <c r="F48" s="5">
        <f t="shared" si="28"/>
        <v>4.3478260869565216E-2</v>
      </c>
      <c r="G48" s="18">
        <f t="shared" si="29"/>
        <v>4.3478260869565216E-2</v>
      </c>
      <c r="H48" s="17">
        <f t="shared" si="30"/>
        <v>0.39130434782608697</v>
      </c>
      <c r="I48" s="18">
        <f t="shared" si="31"/>
        <v>0.34782608695652173</v>
      </c>
      <c r="J48" s="5">
        <f t="shared" si="32"/>
        <v>0</v>
      </c>
      <c r="K48" s="18">
        <f t="shared" si="33"/>
        <v>8.6956521739130432E-2</v>
      </c>
      <c r="L48" s="5">
        <f t="shared" si="34"/>
        <v>8.6956521739130432E-2</v>
      </c>
      <c r="M48" s="4">
        <f t="shared" si="35"/>
        <v>0</v>
      </c>
      <c r="N48" s="106">
        <f t="shared" si="36"/>
        <v>0.47826086956521741</v>
      </c>
      <c r="R48" s="10"/>
      <c r="T48" s="10"/>
    </row>
    <row r="49" spans="1:30" x14ac:dyDescent="0.2">
      <c r="E49" s="81" t="s">
        <v>52</v>
      </c>
      <c r="F49" s="8">
        <f t="shared" si="28"/>
        <v>0.20689655172413793</v>
      </c>
      <c r="G49" s="19">
        <f t="shared" si="29"/>
        <v>3.4482758620689655E-2</v>
      </c>
      <c r="H49" s="15">
        <f t="shared" si="30"/>
        <v>0.41379310344827586</v>
      </c>
      <c r="I49" s="19">
        <f t="shared" si="31"/>
        <v>0.17241379310344829</v>
      </c>
      <c r="J49" s="8">
        <f t="shared" si="32"/>
        <v>0</v>
      </c>
      <c r="K49" s="19">
        <f t="shared" si="33"/>
        <v>0</v>
      </c>
      <c r="L49" s="8">
        <f t="shared" si="34"/>
        <v>0.13793103448275862</v>
      </c>
      <c r="M49" s="7">
        <f t="shared" si="35"/>
        <v>3.4482758620689655E-2</v>
      </c>
      <c r="N49" s="97">
        <f t="shared" si="36"/>
        <v>0.2413793103448276</v>
      </c>
      <c r="R49" s="10"/>
      <c r="T49" s="10"/>
    </row>
    <row r="50" spans="1:30" x14ac:dyDescent="0.2">
      <c r="E50" s="86" t="s">
        <v>53</v>
      </c>
      <c r="F50" s="8">
        <f t="shared" si="28"/>
        <v>3.3333333333333333E-2</v>
      </c>
      <c r="G50" s="19">
        <f t="shared" si="29"/>
        <v>3.3333333333333333E-2</v>
      </c>
      <c r="H50" s="15">
        <f t="shared" si="30"/>
        <v>0.6333333333333333</v>
      </c>
      <c r="I50" s="19">
        <f t="shared" si="31"/>
        <v>6.6666666666666666E-2</v>
      </c>
      <c r="J50" s="8">
        <f t="shared" si="32"/>
        <v>3.3333333333333333E-2</v>
      </c>
      <c r="K50" s="19">
        <f t="shared" si="33"/>
        <v>6.6666666666666666E-2</v>
      </c>
      <c r="L50" s="8">
        <f t="shared" si="34"/>
        <v>0.13333333333333333</v>
      </c>
      <c r="M50" s="7">
        <f t="shared" si="35"/>
        <v>0</v>
      </c>
      <c r="N50" s="100">
        <f t="shared" si="36"/>
        <v>0.16666666666666666</v>
      </c>
      <c r="R50" s="10"/>
      <c r="T50" s="10"/>
    </row>
    <row r="51" spans="1:30" ht="17" thickBot="1" x14ac:dyDescent="0.25">
      <c r="E51" s="91" t="s">
        <v>54</v>
      </c>
      <c r="F51" s="5">
        <f t="shared" si="28"/>
        <v>8.3333333333333329E-2</v>
      </c>
      <c r="G51" s="18">
        <f t="shared" si="29"/>
        <v>0</v>
      </c>
      <c r="H51" s="5">
        <f t="shared" si="30"/>
        <v>0.29166666666666669</v>
      </c>
      <c r="I51" s="18">
        <f t="shared" si="31"/>
        <v>0.25</v>
      </c>
      <c r="J51" s="5">
        <f t="shared" si="32"/>
        <v>0.125</v>
      </c>
      <c r="K51" s="18">
        <f t="shared" si="33"/>
        <v>0</v>
      </c>
      <c r="L51" s="5">
        <f t="shared" si="34"/>
        <v>0.16666666666666666</v>
      </c>
      <c r="M51" s="4">
        <f t="shared" si="35"/>
        <v>8.3333333333333329E-2</v>
      </c>
      <c r="N51" s="106">
        <f t="shared" si="36"/>
        <v>0.33333333333333331</v>
      </c>
      <c r="R51" s="10"/>
      <c r="T51" s="10"/>
    </row>
    <row r="52" spans="1:30" x14ac:dyDescent="0.2">
      <c r="E52" s="88"/>
      <c r="F52" s="15"/>
      <c r="G52" s="15"/>
      <c r="H52" s="15"/>
      <c r="I52" s="15"/>
      <c r="J52" s="15"/>
      <c r="K52" s="15"/>
      <c r="L52" s="15"/>
      <c r="M52" s="15"/>
      <c r="N52" s="10"/>
      <c r="R52" s="10"/>
      <c r="T52" s="10"/>
    </row>
    <row r="53" spans="1:30" ht="17" thickBot="1" x14ac:dyDescent="0.25">
      <c r="E53" s="88"/>
      <c r="F53" s="15"/>
      <c r="G53" s="15"/>
      <c r="H53" s="15"/>
      <c r="I53" s="15"/>
      <c r="J53" s="15"/>
      <c r="K53" s="15"/>
      <c r="L53" s="15"/>
      <c r="M53" s="15"/>
      <c r="N53" s="10"/>
      <c r="R53" s="10"/>
      <c r="T53" s="10"/>
    </row>
    <row r="54" spans="1:30" ht="17" thickBot="1" x14ac:dyDescent="0.25">
      <c r="E54" s="163" t="s">
        <v>7</v>
      </c>
      <c r="F54" s="157" t="s">
        <v>115</v>
      </c>
      <c r="G54" s="185"/>
      <c r="H54" s="185"/>
      <c r="I54" s="185"/>
      <c r="J54" s="185"/>
      <c r="K54" s="185"/>
      <c r="L54" s="185"/>
      <c r="M54" s="162"/>
      <c r="N54" s="165" t="s">
        <v>116</v>
      </c>
      <c r="R54" s="10"/>
      <c r="T54" s="10"/>
    </row>
    <row r="55" spans="1:30" ht="19" thickBot="1" x14ac:dyDescent="0.25">
      <c r="E55" s="196"/>
      <c r="F55" s="46" t="s">
        <v>55</v>
      </c>
      <c r="G55" s="80" t="s">
        <v>104</v>
      </c>
      <c r="H55" s="47" t="s">
        <v>56</v>
      </c>
      <c r="I55" s="14" t="s">
        <v>106</v>
      </c>
      <c r="J55" s="47" t="s">
        <v>57</v>
      </c>
      <c r="K55" s="14" t="s">
        <v>108</v>
      </c>
      <c r="L55" s="47" t="s">
        <v>58</v>
      </c>
      <c r="M55" s="14" t="s">
        <v>110</v>
      </c>
      <c r="N55" s="167"/>
      <c r="R55" s="10"/>
      <c r="T55" s="10"/>
    </row>
    <row r="56" spans="1:30" x14ac:dyDescent="0.2">
      <c r="E56" s="13" t="s">
        <v>3</v>
      </c>
      <c r="F56" s="12">
        <f t="shared" ref="F56:N56" si="37">AVERAGE(F42:F44)</f>
        <v>6.778309409888357E-2</v>
      </c>
      <c r="G56" s="20">
        <f t="shared" si="37"/>
        <v>0</v>
      </c>
      <c r="H56" s="15">
        <f t="shared" si="37"/>
        <v>0.34928229665071769</v>
      </c>
      <c r="I56" s="15">
        <f t="shared" si="37"/>
        <v>0.26395534290271133</v>
      </c>
      <c r="J56" s="8">
        <f t="shared" si="37"/>
        <v>3.5087719298245612E-2</v>
      </c>
      <c r="K56" s="19">
        <f t="shared" si="37"/>
        <v>3.2695374800637958E-2</v>
      </c>
      <c r="L56" s="8">
        <f t="shared" si="37"/>
        <v>0.20095693779904308</v>
      </c>
      <c r="M56" s="7">
        <f t="shared" si="37"/>
        <v>5.0239234449760771E-2</v>
      </c>
      <c r="N56" s="97">
        <f t="shared" si="37"/>
        <v>0.34688995215311008</v>
      </c>
      <c r="R56" s="10"/>
      <c r="T56" s="10"/>
    </row>
    <row r="57" spans="1:30" x14ac:dyDescent="0.2">
      <c r="E57" s="9" t="s">
        <v>2</v>
      </c>
      <c r="F57" s="8">
        <f t="shared" ref="F57:N57" si="38">AVERAGE(F45:F48)</f>
        <v>2.6494565217391304E-2</v>
      </c>
      <c r="G57" s="19">
        <f t="shared" si="38"/>
        <v>1.8682065217391304E-2</v>
      </c>
      <c r="H57" s="15">
        <f t="shared" si="38"/>
        <v>0.3793241028295376</v>
      </c>
      <c r="I57" s="15">
        <f t="shared" si="38"/>
        <v>0.25213509316770188</v>
      </c>
      <c r="J57" s="8">
        <f t="shared" si="38"/>
        <v>3.7326388888888888E-2</v>
      </c>
      <c r="K57" s="19">
        <f t="shared" si="38"/>
        <v>0.13136214630779847</v>
      </c>
      <c r="L57" s="8">
        <f t="shared" si="38"/>
        <v>0.13905063837129056</v>
      </c>
      <c r="M57" s="7">
        <f t="shared" si="38"/>
        <v>1.5625E-2</v>
      </c>
      <c r="N57" s="100">
        <f t="shared" si="38"/>
        <v>0.41780430469289165</v>
      </c>
      <c r="R57" s="10"/>
      <c r="T57" s="10"/>
    </row>
    <row r="58" spans="1:30" ht="17" thickBot="1" x14ac:dyDescent="0.25">
      <c r="E58" s="6" t="s">
        <v>1</v>
      </c>
      <c r="F58" s="5">
        <f t="shared" ref="F58:N58" si="39">AVERAGE(F49:F51)</f>
        <v>0.1078544061302682</v>
      </c>
      <c r="G58" s="18">
        <f t="shared" si="39"/>
        <v>2.2605363984674332E-2</v>
      </c>
      <c r="H58" s="15">
        <f t="shared" si="39"/>
        <v>0.44626436781609197</v>
      </c>
      <c r="I58" s="15">
        <f t="shared" si="39"/>
        <v>0.16302681992337165</v>
      </c>
      <c r="J58" s="5">
        <f t="shared" si="39"/>
        <v>5.2777777777777778E-2</v>
      </c>
      <c r="K58" s="18">
        <f t="shared" si="39"/>
        <v>2.2222222222222223E-2</v>
      </c>
      <c r="L58" s="5">
        <f t="shared" si="39"/>
        <v>0.14597701149425288</v>
      </c>
      <c r="M58" s="4">
        <f t="shared" si="39"/>
        <v>3.9272030651340994E-2</v>
      </c>
      <c r="N58" s="106">
        <f t="shared" si="39"/>
        <v>0.2471264367816092</v>
      </c>
      <c r="R58" s="10"/>
      <c r="T58" s="10"/>
    </row>
    <row r="59" spans="1:30" ht="17" thickBot="1" x14ac:dyDescent="0.25">
      <c r="E59" s="3" t="s">
        <v>0</v>
      </c>
      <c r="F59" s="107">
        <f t="shared" ref="F59:N59" si="40">AVERAGE(F56:F58)</f>
        <v>6.7377355148847698E-2</v>
      </c>
      <c r="G59" s="108">
        <f t="shared" si="40"/>
        <v>1.3762476400688546E-2</v>
      </c>
      <c r="H59" s="109">
        <f t="shared" si="40"/>
        <v>0.39162358909878242</v>
      </c>
      <c r="I59" s="108">
        <f t="shared" si="40"/>
        <v>0.22637241866459498</v>
      </c>
      <c r="J59" s="108">
        <f t="shared" si="40"/>
        <v>4.1730628654970764E-2</v>
      </c>
      <c r="K59" s="110">
        <f t="shared" si="40"/>
        <v>6.2093247776886212E-2</v>
      </c>
      <c r="L59" s="77">
        <f t="shared" si="40"/>
        <v>0.16199486255486217</v>
      </c>
      <c r="M59" s="111">
        <f t="shared" si="40"/>
        <v>3.5045421700367257E-2</v>
      </c>
      <c r="N59" s="111">
        <f t="shared" si="40"/>
        <v>0.33727356454253704</v>
      </c>
      <c r="R59" s="10"/>
      <c r="T59" s="10"/>
    </row>
    <row r="60" spans="1:30" x14ac:dyDescent="0.2">
      <c r="F60" s="15"/>
      <c r="G60" s="15"/>
      <c r="H60" s="15"/>
      <c r="I60" s="15"/>
      <c r="J60" s="15"/>
      <c r="K60" s="15"/>
      <c r="L60" s="15"/>
      <c r="M60" s="15"/>
      <c r="N60" s="10"/>
      <c r="R60" s="10"/>
      <c r="T60" s="10"/>
    </row>
    <row r="61" spans="1:30" ht="17" thickBot="1" x14ac:dyDescent="0.25">
      <c r="A61" s="113"/>
      <c r="B61" s="113"/>
      <c r="C61" s="113"/>
      <c r="D61" s="113"/>
      <c r="E61" s="114"/>
      <c r="F61" s="115"/>
      <c r="G61" s="115"/>
      <c r="H61" s="115"/>
      <c r="I61" s="115"/>
      <c r="J61" s="115"/>
      <c r="K61" s="115"/>
      <c r="L61" s="115"/>
      <c r="M61" s="115"/>
      <c r="N61" s="114"/>
      <c r="O61" s="113"/>
      <c r="P61" s="113"/>
      <c r="Q61" s="113"/>
      <c r="R61" s="114"/>
      <c r="S61" s="113"/>
      <c r="T61" s="114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</row>
    <row r="62" spans="1:30" ht="17" thickTop="1" x14ac:dyDescent="0.2">
      <c r="A62" s="187" t="s">
        <v>59</v>
      </c>
      <c r="B62" s="188"/>
      <c r="C62" s="188"/>
      <c r="D62" s="188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9"/>
      <c r="P62" s="189"/>
      <c r="Q62" s="189"/>
      <c r="R62" s="189"/>
      <c r="S62" s="189"/>
      <c r="T62" s="189"/>
      <c r="U62" s="189"/>
      <c r="V62" s="189"/>
      <c r="W62" s="189"/>
      <c r="X62" s="189"/>
      <c r="Y62" s="189"/>
      <c r="Z62" s="189"/>
      <c r="AA62" s="189"/>
      <c r="AB62" s="189"/>
      <c r="AC62" s="189"/>
      <c r="AD62" s="190"/>
    </row>
    <row r="63" spans="1:30" ht="17" thickBot="1" x14ac:dyDescent="0.25">
      <c r="A63" s="191"/>
      <c r="B63" s="192"/>
      <c r="C63" s="192"/>
      <c r="D63" s="192"/>
      <c r="E63" s="192"/>
      <c r="F63" s="192"/>
      <c r="G63" s="192"/>
      <c r="H63" s="192"/>
      <c r="I63" s="192"/>
      <c r="J63" s="192"/>
      <c r="K63" s="192"/>
      <c r="L63" s="192"/>
      <c r="M63" s="192"/>
      <c r="N63" s="192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  <c r="Z63" s="193"/>
      <c r="AA63" s="193"/>
      <c r="AB63" s="193"/>
      <c r="AC63" s="193"/>
      <c r="AD63" s="194"/>
    </row>
    <row r="64" spans="1:30" ht="18" thickTop="1" thickBot="1" x14ac:dyDescent="0.25">
      <c r="E64" s="88"/>
      <c r="F64" s="15"/>
      <c r="G64" s="15"/>
      <c r="H64" s="15"/>
      <c r="I64" s="15"/>
      <c r="J64" s="15"/>
      <c r="K64" s="15"/>
      <c r="L64" s="15"/>
      <c r="M64" s="15"/>
      <c r="N64" s="10"/>
      <c r="R64" s="10"/>
      <c r="T64" s="10"/>
    </row>
    <row r="65" spans="1:30" ht="17" thickBot="1" x14ac:dyDescent="0.25">
      <c r="A65" s="155" t="s">
        <v>24</v>
      </c>
      <c r="B65" s="185" t="s">
        <v>43</v>
      </c>
      <c r="C65" s="158"/>
      <c r="D65" s="158"/>
      <c r="E65" s="158"/>
      <c r="F65" s="158"/>
      <c r="G65" s="157" t="s">
        <v>44</v>
      </c>
      <c r="H65" s="158"/>
      <c r="I65" s="158"/>
      <c r="J65" s="159"/>
      <c r="K65" s="157" t="s">
        <v>60</v>
      </c>
      <c r="L65" s="186"/>
      <c r="M65" s="157" t="s">
        <v>46</v>
      </c>
      <c r="N65" s="158"/>
      <c r="O65" s="158"/>
      <c r="P65" s="159"/>
      <c r="Q65" s="157" t="s">
        <v>60</v>
      </c>
      <c r="R65" s="186"/>
      <c r="S65" s="157" t="s">
        <v>47</v>
      </c>
      <c r="T65" s="158"/>
      <c r="U65" s="158"/>
      <c r="V65" s="159"/>
      <c r="W65" s="157" t="s">
        <v>60</v>
      </c>
      <c r="X65" s="186"/>
      <c r="Y65" s="157" t="s">
        <v>48</v>
      </c>
      <c r="Z65" s="158"/>
      <c r="AA65" s="158"/>
      <c r="AB65" s="159"/>
      <c r="AC65" s="157" t="s">
        <v>60</v>
      </c>
      <c r="AD65" s="186"/>
    </row>
    <row r="66" spans="1:30" ht="19" thickBot="1" x14ac:dyDescent="0.25">
      <c r="A66" s="195"/>
      <c r="B66" s="116" t="s">
        <v>27</v>
      </c>
      <c r="C66" s="14" t="s">
        <v>12</v>
      </c>
      <c r="D66" s="14" t="s">
        <v>90</v>
      </c>
      <c r="E66" s="14" t="s">
        <v>5</v>
      </c>
      <c r="F66" s="80" t="s">
        <v>61</v>
      </c>
      <c r="G66" s="14" t="s">
        <v>27</v>
      </c>
      <c r="H66" s="14" t="s">
        <v>12</v>
      </c>
      <c r="I66" s="14" t="s">
        <v>90</v>
      </c>
      <c r="J66" s="14" t="s">
        <v>5</v>
      </c>
      <c r="K66" s="14" t="s">
        <v>117</v>
      </c>
      <c r="L66" s="14" t="s">
        <v>62</v>
      </c>
      <c r="M66" s="14" t="s">
        <v>27</v>
      </c>
      <c r="N66" s="14" t="s">
        <v>12</v>
      </c>
      <c r="O66" s="14" t="s">
        <v>90</v>
      </c>
      <c r="P66" s="14" t="s">
        <v>5</v>
      </c>
      <c r="Q66" s="14" t="s">
        <v>117</v>
      </c>
      <c r="R66" s="14" t="s">
        <v>62</v>
      </c>
      <c r="S66" s="14" t="s">
        <v>27</v>
      </c>
      <c r="T66" s="14" t="s">
        <v>12</v>
      </c>
      <c r="U66" s="14" t="s">
        <v>90</v>
      </c>
      <c r="V66" s="14" t="s">
        <v>5</v>
      </c>
      <c r="W66" s="14" t="s">
        <v>117</v>
      </c>
      <c r="X66" s="14" t="s">
        <v>62</v>
      </c>
      <c r="Y66" s="14" t="s">
        <v>27</v>
      </c>
      <c r="Z66" s="14" t="s">
        <v>12</v>
      </c>
      <c r="AA66" s="14" t="s">
        <v>90</v>
      </c>
      <c r="AB66" s="14" t="s">
        <v>5</v>
      </c>
      <c r="AC66" s="14" t="s">
        <v>117</v>
      </c>
      <c r="AD66" s="14" t="s">
        <v>62</v>
      </c>
    </row>
    <row r="67" spans="1:30" x14ac:dyDescent="0.2">
      <c r="A67" s="117" t="s">
        <v>35</v>
      </c>
      <c r="B67" s="83">
        <f t="shared" ref="B67:E75" si="41">SUM(G67,M67,S67,Y67)</f>
        <v>74</v>
      </c>
      <c r="C67" s="83">
        <f t="shared" si="41"/>
        <v>63</v>
      </c>
      <c r="D67" s="83">
        <f t="shared" si="41"/>
        <v>11</v>
      </c>
      <c r="E67" s="83">
        <f t="shared" si="41"/>
        <v>12</v>
      </c>
      <c r="F67" s="83">
        <f>SUM(K67,L67,Q67,R67,W67,X67,AC67,AD67)</f>
        <v>22</v>
      </c>
      <c r="G67" s="82">
        <v>15</v>
      </c>
      <c r="H67" s="83">
        <f>G67-I67</f>
        <v>10</v>
      </c>
      <c r="I67" s="83">
        <v>5</v>
      </c>
      <c r="J67" s="84">
        <v>0</v>
      </c>
      <c r="K67" s="83">
        <v>5</v>
      </c>
      <c r="L67" s="83">
        <v>8</v>
      </c>
      <c r="M67" s="82">
        <v>39</v>
      </c>
      <c r="N67" s="83">
        <f>M67-O67</f>
        <v>35</v>
      </c>
      <c r="O67" s="83">
        <v>4</v>
      </c>
      <c r="P67" s="84">
        <v>8</v>
      </c>
      <c r="Q67" s="83">
        <v>3</v>
      </c>
      <c r="R67" s="85">
        <v>3</v>
      </c>
      <c r="S67" s="82">
        <v>9</v>
      </c>
      <c r="T67" s="83">
        <f>S67-U67</f>
        <v>7</v>
      </c>
      <c r="U67" s="83">
        <v>2</v>
      </c>
      <c r="V67" s="84">
        <v>2</v>
      </c>
      <c r="W67" s="83">
        <v>1</v>
      </c>
      <c r="X67" s="83">
        <v>2</v>
      </c>
      <c r="Y67" s="82">
        <v>11</v>
      </c>
      <c r="Z67" s="83">
        <f>Y67-AA67</f>
        <v>11</v>
      </c>
      <c r="AA67" s="83">
        <v>0</v>
      </c>
      <c r="AB67" s="84">
        <v>2</v>
      </c>
      <c r="AC67" s="83">
        <v>0</v>
      </c>
      <c r="AD67" s="84">
        <v>0</v>
      </c>
    </row>
    <row r="68" spans="1:30" x14ac:dyDescent="0.2">
      <c r="A68" s="117" t="s">
        <v>36</v>
      </c>
      <c r="B68" s="88">
        <f t="shared" si="41"/>
        <v>100</v>
      </c>
      <c r="C68" s="88">
        <f t="shared" si="41"/>
        <v>82</v>
      </c>
      <c r="D68" s="88">
        <f t="shared" si="41"/>
        <v>18</v>
      </c>
      <c r="E68" s="88">
        <f t="shared" si="41"/>
        <v>13</v>
      </c>
      <c r="F68" s="88">
        <f t="shared" ref="F68:F75" si="42">SUM(K68,L68,Q68,R68,W68,X68,AC68,AD68)</f>
        <v>26</v>
      </c>
      <c r="G68" s="87">
        <v>30</v>
      </c>
      <c r="H68" s="88">
        <f t="shared" ref="H68:H75" si="43">G68-I68</f>
        <v>21</v>
      </c>
      <c r="I68" s="88">
        <v>9</v>
      </c>
      <c r="J68" s="89">
        <v>1</v>
      </c>
      <c r="K68" s="88">
        <v>4</v>
      </c>
      <c r="L68" s="88">
        <v>11</v>
      </c>
      <c r="M68" s="87">
        <v>43</v>
      </c>
      <c r="N68" s="88">
        <f t="shared" ref="N68:N75" si="44">M68-O68</f>
        <v>37</v>
      </c>
      <c r="O68" s="88">
        <v>6</v>
      </c>
      <c r="P68" s="89">
        <v>5</v>
      </c>
      <c r="Q68" s="88">
        <v>3</v>
      </c>
      <c r="R68" s="90">
        <v>4</v>
      </c>
      <c r="S68" s="87">
        <v>15</v>
      </c>
      <c r="T68" s="88">
        <f t="shared" ref="T68:T75" si="45">S68-U68</f>
        <v>12</v>
      </c>
      <c r="U68" s="88">
        <v>3</v>
      </c>
      <c r="V68" s="89">
        <v>4</v>
      </c>
      <c r="W68" s="88">
        <v>2</v>
      </c>
      <c r="X68" s="88">
        <v>1</v>
      </c>
      <c r="Y68" s="87">
        <v>12</v>
      </c>
      <c r="Z68" s="88">
        <f t="shared" ref="Z68:Z75" si="46">Y68-AA68</f>
        <v>12</v>
      </c>
      <c r="AA68" s="88">
        <v>0</v>
      </c>
      <c r="AB68" s="89">
        <v>3</v>
      </c>
      <c r="AC68" s="88">
        <v>0</v>
      </c>
      <c r="AD68" s="89">
        <v>1</v>
      </c>
    </row>
    <row r="69" spans="1:30" ht="17" thickBot="1" x14ac:dyDescent="0.25">
      <c r="A69" s="117" t="s">
        <v>19</v>
      </c>
      <c r="B69" s="93">
        <f t="shared" si="41"/>
        <v>109</v>
      </c>
      <c r="C69" s="93">
        <f t="shared" si="41"/>
        <v>90</v>
      </c>
      <c r="D69" s="93">
        <f t="shared" si="41"/>
        <v>19</v>
      </c>
      <c r="E69" s="93">
        <f t="shared" si="41"/>
        <v>12</v>
      </c>
      <c r="F69" s="88">
        <f t="shared" si="42"/>
        <v>20</v>
      </c>
      <c r="G69" s="92">
        <v>24</v>
      </c>
      <c r="H69" s="93">
        <f t="shared" si="43"/>
        <v>14</v>
      </c>
      <c r="I69" s="93">
        <v>10</v>
      </c>
      <c r="J69" s="94">
        <v>0</v>
      </c>
      <c r="K69" s="93">
        <v>7</v>
      </c>
      <c r="L69" s="93">
        <v>5</v>
      </c>
      <c r="M69" s="92">
        <v>62</v>
      </c>
      <c r="N69" s="93">
        <f t="shared" si="44"/>
        <v>54</v>
      </c>
      <c r="O69" s="93">
        <v>8</v>
      </c>
      <c r="P69" s="94">
        <v>4</v>
      </c>
      <c r="Q69" s="93">
        <v>5</v>
      </c>
      <c r="R69" s="95">
        <v>2</v>
      </c>
      <c r="S69" s="92">
        <v>7</v>
      </c>
      <c r="T69" s="93">
        <f t="shared" si="45"/>
        <v>6</v>
      </c>
      <c r="U69" s="93">
        <v>1</v>
      </c>
      <c r="V69" s="94">
        <v>7</v>
      </c>
      <c r="W69" s="93">
        <v>0</v>
      </c>
      <c r="X69" s="93">
        <v>1</v>
      </c>
      <c r="Y69" s="92">
        <v>16</v>
      </c>
      <c r="Z69" s="93">
        <f t="shared" si="46"/>
        <v>16</v>
      </c>
      <c r="AA69" s="93">
        <v>0</v>
      </c>
      <c r="AB69" s="94">
        <v>1</v>
      </c>
      <c r="AC69" s="93">
        <v>0</v>
      </c>
      <c r="AD69" s="94">
        <v>0</v>
      </c>
    </row>
    <row r="70" spans="1:30" x14ac:dyDescent="0.2">
      <c r="A70" s="118" t="s">
        <v>17</v>
      </c>
      <c r="B70" s="88">
        <f t="shared" si="41"/>
        <v>70</v>
      </c>
      <c r="C70" s="88">
        <f t="shared" si="41"/>
        <v>56</v>
      </c>
      <c r="D70" s="88">
        <f t="shared" si="41"/>
        <v>14</v>
      </c>
      <c r="E70" s="88">
        <f t="shared" si="41"/>
        <v>17</v>
      </c>
      <c r="F70" s="83">
        <f t="shared" si="42"/>
        <v>21</v>
      </c>
      <c r="G70" s="87">
        <v>13</v>
      </c>
      <c r="H70" s="88">
        <f t="shared" si="43"/>
        <v>9</v>
      </c>
      <c r="I70" s="88">
        <v>4</v>
      </c>
      <c r="J70" s="89">
        <v>1</v>
      </c>
      <c r="K70" s="10">
        <v>4</v>
      </c>
      <c r="L70" s="10">
        <v>6</v>
      </c>
      <c r="M70" s="87">
        <v>40</v>
      </c>
      <c r="N70" s="88">
        <f t="shared" si="44"/>
        <v>33</v>
      </c>
      <c r="O70" s="88">
        <v>7</v>
      </c>
      <c r="P70" s="89">
        <v>5</v>
      </c>
      <c r="Q70" s="88">
        <v>6</v>
      </c>
      <c r="R70" s="90">
        <v>3</v>
      </c>
      <c r="S70" s="87">
        <v>4</v>
      </c>
      <c r="T70" s="88">
        <f t="shared" si="45"/>
        <v>4</v>
      </c>
      <c r="U70" s="88">
        <v>0</v>
      </c>
      <c r="V70" s="89">
        <v>5</v>
      </c>
      <c r="W70" s="10">
        <v>0</v>
      </c>
      <c r="X70" s="10">
        <v>1</v>
      </c>
      <c r="Y70" s="87">
        <v>13</v>
      </c>
      <c r="Z70" s="88">
        <f t="shared" si="46"/>
        <v>10</v>
      </c>
      <c r="AA70" s="88">
        <v>3</v>
      </c>
      <c r="AB70" s="89">
        <v>6</v>
      </c>
      <c r="AC70" s="88">
        <v>1</v>
      </c>
      <c r="AD70" s="89">
        <v>0</v>
      </c>
    </row>
    <row r="71" spans="1:30" x14ac:dyDescent="0.2">
      <c r="A71" s="117" t="s">
        <v>16</v>
      </c>
      <c r="B71" s="88">
        <f t="shared" si="41"/>
        <v>122</v>
      </c>
      <c r="C71" s="88">
        <f t="shared" si="41"/>
        <v>99</v>
      </c>
      <c r="D71" s="88">
        <f t="shared" si="41"/>
        <v>23</v>
      </c>
      <c r="E71" s="88">
        <f t="shared" si="41"/>
        <v>25</v>
      </c>
      <c r="F71" s="88">
        <f t="shared" si="42"/>
        <v>36</v>
      </c>
      <c r="G71" s="87">
        <v>24</v>
      </c>
      <c r="H71" s="88">
        <f t="shared" si="43"/>
        <v>14</v>
      </c>
      <c r="I71" s="88">
        <v>10</v>
      </c>
      <c r="J71" s="89">
        <v>7</v>
      </c>
      <c r="K71" s="10">
        <v>10</v>
      </c>
      <c r="L71" s="10">
        <v>6</v>
      </c>
      <c r="M71" s="87">
        <v>60</v>
      </c>
      <c r="N71" s="88">
        <f t="shared" si="44"/>
        <v>53</v>
      </c>
      <c r="O71" s="88">
        <v>7</v>
      </c>
      <c r="P71" s="89">
        <v>9</v>
      </c>
      <c r="Q71" s="88">
        <v>7</v>
      </c>
      <c r="R71" s="90">
        <v>10</v>
      </c>
      <c r="S71" s="87">
        <v>15</v>
      </c>
      <c r="T71" s="88">
        <f t="shared" si="45"/>
        <v>14</v>
      </c>
      <c r="U71" s="88">
        <v>1</v>
      </c>
      <c r="V71" s="89">
        <v>8</v>
      </c>
      <c r="W71" s="10">
        <v>1</v>
      </c>
      <c r="X71" s="10">
        <v>1</v>
      </c>
      <c r="Y71" s="87">
        <v>23</v>
      </c>
      <c r="Z71" s="88">
        <f t="shared" si="46"/>
        <v>18</v>
      </c>
      <c r="AA71" s="88">
        <v>5</v>
      </c>
      <c r="AB71" s="89">
        <v>1</v>
      </c>
      <c r="AC71" s="88">
        <v>1</v>
      </c>
      <c r="AD71" s="89">
        <v>0</v>
      </c>
    </row>
    <row r="72" spans="1:30" ht="17" thickBot="1" x14ac:dyDescent="0.25">
      <c r="A72" s="119" t="s">
        <v>40</v>
      </c>
      <c r="B72" s="88">
        <f t="shared" si="41"/>
        <v>107</v>
      </c>
      <c r="C72" s="88">
        <f t="shared" si="41"/>
        <v>92</v>
      </c>
      <c r="D72" s="88">
        <f t="shared" si="41"/>
        <v>15</v>
      </c>
      <c r="E72" s="88">
        <f t="shared" si="41"/>
        <v>15</v>
      </c>
      <c r="F72" s="88">
        <f t="shared" si="42"/>
        <v>40</v>
      </c>
      <c r="G72" s="87">
        <v>38</v>
      </c>
      <c r="H72" s="88">
        <f t="shared" si="43"/>
        <v>27</v>
      </c>
      <c r="I72" s="88">
        <v>11</v>
      </c>
      <c r="J72" s="89">
        <v>4</v>
      </c>
      <c r="K72" s="10">
        <v>11</v>
      </c>
      <c r="L72" s="10">
        <v>19</v>
      </c>
      <c r="M72" s="87">
        <v>34</v>
      </c>
      <c r="N72" s="88">
        <f t="shared" si="44"/>
        <v>32</v>
      </c>
      <c r="O72" s="88">
        <v>2</v>
      </c>
      <c r="P72" s="89">
        <v>3</v>
      </c>
      <c r="Q72" s="88">
        <v>1</v>
      </c>
      <c r="R72" s="90">
        <v>3</v>
      </c>
      <c r="S72" s="87">
        <v>15</v>
      </c>
      <c r="T72" s="88">
        <f t="shared" si="45"/>
        <v>13</v>
      </c>
      <c r="U72" s="88">
        <v>2</v>
      </c>
      <c r="V72" s="89">
        <v>1</v>
      </c>
      <c r="W72" s="10">
        <v>1</v>
      </c>
      <c r="X72" s="10">
        <v>1</v>
      </c>
      <c r="Y72" s="87">
        <v>20</v>
      </c>
      <c r="Z72" s="88">
        <f t="shared" si="46"/>
        <v>20</v>
      </c>
      <c r="AA72" s="88">
        <v>0</v>
      </c>
      <c r="AB72" s="89">
        <v>7</v>
      </c>
      <c r="AC72" s="88">
        <v>0</v>
      </c>
      <c r="AD72" s="89">
        <v>4</v>
      </c>
    </row>
    <row r="73" spans="1:30" x14ac:dyDescent="0.2">
      <c r="A73" s="117" t="s">
        <v>63</v>
      </c>
      <c r="B73" s="83">
        <f t="shared" si="41"/>
        <v>126</v>
      </c>
      <c r="C73" s="83">
        <f t="shared" si="41"/>
        <v>109</v>
      </c>
      <c r="D73" s="83">
        <f t="shared" si="41"/>
        <v>17</v>
      </c>
      <c r="E73" s="83">
        <f t="shared" si="41"/>
        <v>19</v>
      </c>
      <c r="F73" s="83">
        <f t="shared" si="42"/>
        <v>36</v>
      </c>
      <c r="G73" s="82">
        <v>27</v>
      </c>
      <c r="H73" s="83">
        <f t="shared" si="43"/>
        <v>19</v>
      </c>
      <c r="I73" s="83">
        <v>8</v>
      </c>
      <c r="J73" s="84">
        <v>7</v>
      </c>
      <c r="K73" s="83">
        <v>8</v>
      </c>
      <c r="L73" s="83">
        <v>16</v>
      </c>
      <c r="M73" s="82">
        <v>67</v>
      </c>
      <c r="N73" s="83">
        <f t="shared" si="44"/>
        <v>63</v>
      </c>
      <c r="O73" s="83">
        <v>4</v>
      </c>
      <c r="P73" s="84">
        <v>9</v>
      </c>
      <c r="Q73" s="83">
        <v>1</v>
      </c>
      <c r="R73" s="85">
        <v>10</v>
      </c>
      <c r="S73" s="82">
        <v>13</v>
      </c>
      <c r="T73" s="83">
        <f t="shared" si="45"/>
        <v>12</v>
      </c>
      <c r="U73" s="83">
        <v>1</v>
      </c>
      <c r="V73" s="84">
        <v>3</v>
      </c>
      <c r="W73" s="83">
        <v>0</v>
      </c>
      <c r="X73" s="83">
        <v>0</v>
      </c>
      <c r="Y73" s="82">
        <v>19</v>
      </c>
      <c r="Z73" s="83">
        <f t="shared" si="46"/>
        <v>15</v>
      </c>
      <c r="AA73" s="83">
        <v>4</v>
      </c>
      <c r="AB73" s="84">
        <v>0</v>
      </c>
      <c r="AC73" s="83">
        <v>0</v>
      </c>
      <c r="AD73" s="84">
        <v>1</v>
      </c>
    </row>
    <row r="74" spans="1:30" x14ac:dyDescent="0.2">
      <c r="A74" s="117" t="s">
        <v>64</v>
      </c>
      <c r="B74" s="88">
        <f t="shared" si="41"/>
        <v>114</v>
      </c>
      <c r="C74" s="88">
        <f t="shared" si="41"/>
        <v>91</v>
      </c>
      <c r="D74" s="88">
        <f t="shared" si="41"/>
        <v>23</v>
      </c>
      <c r="E74" s="88">
        <f t="shared" si="41"/>
        <v>31</v>
      </c>
      <c r="F74" s="88">
        <f t="shared" si="42"/>
        <v>44</v>
      </c>
      <c r="G74" s="87">
        <v>31</v>
      </c>
      <c r="H74" s="88">
        <f t="shared" si="43"/>
        <v>22</v>
      </c>
      <c r="I74" s="88">
        <v>9</v>
      </c>
      <c r="J74" s="89">
        <v>4</v>
      </c>
      <c r="K74" s="88">
        <v>6</v>
      </c>
      <c r="L74" s="88">
        <v>17</v>
      </c>
      <c r="M74" s="87">
        <v>56</v>
      </c>
      <c r="N74" s="88">
        <f t="shared" si="44"/>
        <v>44</v>
      </c>
      <c r="O74" s="88">
        <v>12</v>
      </c>
      <c r="P74" s="89">
        <v>10</v>
      </c>
      <c r="Q74" s="88">
        <v>8</v>
      </c>
      <c r="R74" s="90">
        <v>10</v>
      </c>
      <c r="S74" s="87">
        <v>10</v>
      </c>
      <c r="T74" s="88">
        <f t="shared" si="45"/>
        <v>8</v>
      </c>
      <c r="U74" s="88">
        <v>2</v>
      </c>
      <c r="V74" s="89">
        <v>8</v>
      </c>
      <c r="W74" s="88">
        <v>1</v>
      </c>
      <c r="X74" s="88">
        <v>1</v>
      </c>
      <c r="Y74" s="87">
        <v>17</v>
      </c>
      <c r="Z74" s="88">
        <f t="shared" si="46"/>
        <v>17</v>
      </c>
      <c r="AA74" s="88">
        <v>0</v>
      </c>
      <c r="AB74" s="89">
        <v>9</v>
      </c>
      <c r="AC74" s="88">
        <v>0</v>
      </c>
      <c r="AD74" s="89">
        <v>1</v>
      </c>
    </row>
    <row r="75" spans="1:30" ht="17" thickBot="1" x14ac:dyDescent="0.25">
      <c r="A75" s="117" t="s">
        <v>65</v>
      </c>
      <c r="B75" s="93">
        <f t="shared" si="41"/>
        <v>115</v>
      </c>
      <c r="C75" s="93">
        <f t="shared" si="41"/>
        <v>96</v>
      </c>
      <c r="D75" s="93">
        <f t="shared" si="41"/>
        <v>19</v>
      </c>
      <c r="E75" s="93">
        <f t="shared" si="41"/>
        <v>30</v>
      </c>
      <c r="F75" s="88">
        <f t="shared" si="42"/>
        <v>26</v>
      </c>
      <c r="G75" s="92">
        <v>14</v>
      </c>
      <c r="H75" s="93">
        <f t="shared" si="43"/>
        <v>11</v>
      </c>
      <c r="I75" s="93">
        <v>3</v>
      </c>
      <c r="J75" s="94">
        <v>5</v>
      </c>
      <c r="K75" s="93">
        <v>3</v>
      </c>
      <c r="L75" s="93">
        <v>5</v>
      </c>
      <c r="M75" s="92">
        <v>66</v>
      </c>
      <c r="N75" s="93">
        <f t="shared" si="44"/>
        <v>56</v>
      </c>
      <c r="O75" s="93">
        <v>10</v>
      </c>
      <c r="P75" s="94">
        <v>9</v>
      </c>
      <c r="Q75" s="93">
        <v>3</v>
      </c>
      <c r="R75" s="95">
        <v>12</v>
      </c>
      <c r="S75" s="92">
        <v>15</v>
      </c>
      <c r="T75" s="93">
        <f t="shared" si="45"/>
        <v>13</v>
      </c>
      <c r="U75" s="93">
        <v>2</v>
      </c>
      <c r="V75" s="94">
        <v>8</v>
      </c>
      <c r="W75" s="93">
        <v>2</v>
      </c>
      <c r="X75" s="93">
        <v>1</v>
      </c>
      <c r="Y75" s="92">
        <v>20</v>
      </c>
      <c r="Z75" s="93">
        <f t="shared" si="46"/>
        <v>16</v>
      </c>
      <c r="AA75" s="93">
        <v>4</v>
      </c>
      <c r="AB75" s="94">
        <v>8</v>
      </c>
      <c r="AC75" s="93">
        <v>0</v>
      </c>
      <c r="AD75" s="94">
        <v>0</v>
      </c>
    </row>
    <row r="76" spans="1:30" ht="17" thickBot="1" x14ac:dyDescent="0.25">
      <c r="A76" s="25" t="s">
        <v>26</v>
      </c>
      <c r="B76" s="23">
        <f t="shared" ref="B76:AD76" si="47">SUM(B67:B75)</f>
        <v>937</v>
      </c>
      <c r="C76" s="23">
        <f t="shared" si="47"/>
        <v>778</v>
      </c>
      <c r="D76" s="23">
        <f t="shared" si="47"/>
        <v>159</v>
      </c>
      <c r="E76" s="23">
        <f t="shared" si="47"/>
        <v>174</v>
      </c>
      <c r="F76" s="96">
        <f t="shared" si="47"/>
        <v>271</v>
      </c>
      <c r="G76" s="24">
        <f t="shared" si="47"/>
        <v>216</v>
      </c>
      <c r="H76" s="23">
        <f t="shared" si="47"/>
        <v>147</v>
      </c>
      <c r="I76" s="23">
        <f t="shared" si="47"/>
        <v>69</v>
      </c>
      <c r="J76" s="23">
        <f t="shared" si="47"/>
        <v>29</v>
      </c>
      <c r="K76" s="23">
        <f t="shared" si="47"/>
        <v>58</v>
      </c>
      <c r="L76" s="22">
        <f t="shared" si="47"/>
        <v>93</v>
      </c>
      <c r="M76" s="23">
        <f t="shared" si="47"/>
        <v>467</v>
      </c>
      <c r="N76" s="23">
        <f t="shared" si="47"/>
        <v>407</v>
      </c>
      <c r="O76" s="23">
        <f t="shared" si="47"/>
        <v>60</v>
      </c>
      <c r="P76" s="23">
        <f t="shared" si="47"/>
        <v>62</v>
      </c>
      <c r="Q76" s="23">
        <f t="shared" si="47"/>
        <v>37</v>
      </c>
      <c r="R76" s="23">
        <f t="shared" si="47"/>
        <v>57</v>
      </c>
      <c r="S76" s="24">
        <f t="shared" si="47"/>
        <v>103</v>
      </c>
      <c r="T76" s="23">
        <f t="shared" si="47"/>
        <v>89</v>
      </c>
      <c r="U76" s="23">
        <f t="shared" si="47"/>
        <v>14</v>
      </c>
      <c r="V76" s="23">
        <f t="shared" si="47"/>
        <v>46</v>
      </c>
      <c r="W76" s="23">
        <f t="shared" si="47"/>
        <v>8</v>
      </c>
      <c r="X76" s="22">
        <f t="shared" si="47"/>
        <v>9</v>
      </c>
      <c r="Y76" s="23">
        <f t="shared" si="47"/>
        <v>151</v>
      </c>
      <c r="Z76" s="23">
        <f t="shared" si="47"/>
        <v>135</v>
      </c>
      <c r="AA76" s="23">
        <f t="shared" si="47"/>
        <v>16</v>
      </c>
      <c r="AB76" s="23">
        <f t="shared" si="47"/>
        <v>37</v>
      </c>
      <c r="AC76" s="23">
        <f t="shared" si="47"/>
        <v>2</v>
      </c>
      <c r="AD76" s="38">
        <f t="shared" si="47"/>
        <v>7</v>
      </c>
    </row>
    <row r="77" spans="1:30" ht="17" thickBot="1" x14ac:dyDescent="0.25">
      <c r="H77" s="10"/>
      <c r="N77" s="10"/>
      <c r="T77" s="10"/>
    </row>
    <row r="78" spans="1:30" ht="17" thickBot="1" x14ac:dyDescent="0.25">
      <c r="E78" s="155" t="s">
        <v>24</v>
      </c>
      <c r="F78" s="157" t="s">
        <v>118</v>
      </c>
      <c r="G78" s="185"/>
      <c r="H78" s="158"/>
      <c r="I78" s="158"/>
      <c r="J78" s="158"/>
      <c r="K78" s="158"/>
      <c r="L78" s="158"/>
      <c r="M78" s="159"/>
      <c r="N78" s="165" t="s">
        <v>123</v>
      </c>
      <c r="O78" s="165" t="s">
        <v>124</v>
      </c>
      <c r="P78" s="177"/>
      <c r="Q78" s="177"/>
      <c r="R78" s="177"/>
      <c r="S78" s="177"/>
      <c r="T78" s="177"/>
      <c r="U78" s="177"/>
      <c r="V78" s="177"/>
    </row>
    <row r="79" spans="1:30" ht="19" thickBot="1" x14ac:dyDescent="0.25">
      <c r="E79" s="156"/>
      <c r="F79" s="47" t="s">
        <v>103</v>
      </c>
      <c r="G79" s="14" t="s">
        <v>119</v>
      </c>
      <c r="H79" s="47" t="s">
        <v>105</v>
      </c>
      <c r="I79" s="14" t="s">
        <v>120</v>
      </c>
      <c r="J79" s="47" t="s">
        <v>107</v>
      </c>
      <c r="K79" s="14" t="s">
        <v>121</v>
      </c>
      <c r="L79" s="47" t="s">
        <v>109</v>
      </c>
      <c r="M79" s="14" t="s">
        <v>122</v>
      </c>
      <c r="N79" s="166"/>
      <c r="O79" s="14" t="s">
        <v>11</v>
      </c>
      <c r="P79" s="14" t="s">
        <v>111</v>
      </c>
      <c r="Q79" s="14" t="s">
        <v>10</v>
      </c>
      <c r="R79" s="14" t="s">
        <v>112</v>
      </c>
      <c r="S79" s="14" t="s">
        <v>9</v>
      </c>
      <c r="T79" s="14" t="s">
        <v>113</v>
      </c>
      <c r="U79" s="14" t="s">
        <v>8</v>
      </c>
      <c r="V79" s="14" t="s">
        <v>114</v>
      </c>
    </row>
    <row r="80" spans="1:30" x14ac:dyDescent="0.2">
      <c r="E80" s="117" t="s">
        <v>35</v>
      </c>
      <c r="F80" s="12">
        <f t="shared" ref="F80:F88" si="48">(I67-K67)/D67</f>
        <v>0</v>
      </c>
      <c r="G80" s="20">
        <f t="shared" ref="G80:G88" si="49">K67/D67</f>
        <v>0.45454545454545453</v>
      </c>
      <c r="H80" s="16">
        <f t="shared" ref="H80:H88" si="50">(O67-Q67)/D67</f>
        <v>9.0909090909090912E-2</v>
      </c>
      <c r="I80" s="16">
        <f t="shared" ref="I80:I88" si="51">Q67/D67</f>
        <v>0.27272727272727271</v>
      </c>
      <c r="J80" s="12">
        <f t="shared" ref="J80:J88" si="52">(U67-W67)/D67</f>
        <v>9.0909090909090912E-2</v>
      </c>
      <c r="K80" s="20">
        <f t="shared" ref="K80:K88" si="53">W67/D67</f>
        <v>9.0909090909090912E-2</v>
      </c>
      <c r="L80" s="16">
        <f t="shared" ref="L80:L88" si="54">(AA67-AC67)/D67</f>
        <v>0</v>
      </c>
      <c r="M80" s="11">
        <f t="shared" ref="M80:M88" si="55">AC67/D67</f>
        <v>0</v>
      </c>
      <c r="N80" s="97">
        <f t="shared" ref="N80:N88" si="56">(SUM(K67,Q67,W67,AC67))/D67</f>
        <v>0.81818181818181823</v>
      </c>
      <c r="O80" s="98">
        <f t="shared" ref="O80:O88" si="57">H67/B67</f>
        <v>0.13513513513513514</v>
      </c>
      <c r="P80" s="16">
        <f t="shared" ref="P80:P88" si="58">I67/B67</f>
        <v>6.7567567567567571E-2</v>
      </c>
      <c r="Q80" s="12">
        <f t="shared" ref="Q80:Q88" si="59">N67/B67</f>
        <v>0.47297297297297297</v>
      </c>
      <c r="R80" s="20">
        <f t="shared" ref="R80:R88" si="60">O67/B67</f>
        <v>5.4054054054054057E-2</v>
      </c>
      <c r="S80" s="12">
        <f t="shared" ref="S80:S88" si="61">T67/B67</f>
        <v>9.45945945945946E-2</v>
      </c>
      <c r="T80" s="99">
        <f t="shared" ref="T80:T88" si="62">U67/B67</f>
        <v>2.7027027027027029E-2</v>
      </c>
      <c r="U80" s="16">
        <f t="shared" ref="U80:U88" si="63">Z67/B67</f>
        <v>0.14864864864864866</v>
      </c>
      <c r="V80" s="11">
        <f t="shared" ref="V80:V88" si="64">AA67/B67</f>
        <v>0</v>
      </c>
    </row>
    <row r="81" spans="5:22" x14ac:dyDescent="0.2">
      <c r="E81" s="117" t="s">
        <v>36</v>
      </c>
      <c r="F81" s="8">
        <f t="shared" si="48"/>
        <v>0.27777777777777779</v>
      </c>
      <c r="G81" s="19">
        <f t="shared" si="49"/>
        <v>0.22222222222222221</v>
      </c>
      <c r="H81" s="15">
        <f t="shared" si="50"/>
        <v>0.16666666666666666</v>
      </c>
      <c r="I81" s="15">
        <f t="shared" si="51"/>
        <v>0.16666666666666666</v>
      </c>
      <c r="J81" s="8">
        <f t="shared" si="52"/>
        <v>5.5555555555555552E-2</v>
      </c>
      <c r="K81" s="19">
        <f t="shared" si="53"/>
        <v>0.1111111111111111</v>
      </c>
      <c r="L81" s="15">
        <f t="shared" si="54"/>
        <v>0</v>
      </c>
      <c r="M81" s="7">
        <f t="shared" si="55"/>
        <v>0</v>
      </c>
      <c r="N81" s="100">
        <f t="shared" si="56"/>
        <v>0.5</v>
      </c>
      <c r="O81" s="101">
        <f t="shared" si="57"/>
        <v>0.21</v>
      </c>
      <c r="P81" s="19">
        <f t="shared" si="58"/>
        <v>0.09</v>
      </c>
      <c r="Q81" s="8">
        <f t="shared" si="59"/>
        <v>0.37</v>
      </c>
      <c r="R81" s="19">
        <f t="shared" si="60"/>
        <v>0.06</v>
      </c>
      <c r="S81" s="8">
        <f t="shared" si="61"/>
        <v>0.12</v>
      </c>
      <c r="T81" s="102">
        <f t="shared" si="62"/>
        <v>0.03</v>
      </c>
      <c r="U81" s="15">
        <f t="shared" si="63"/>
        <v>0.12</v>
      </c>
      <c r="V81" s="7">
        <f t="shared" si="64"/>
        <v>0</v>
      </c>
    </row>
    <row r="82" spans="5:22" ht="17" thickBot="1" x14ac:dyDescent="0.25">
      <c r="E82" s="117" t="s">
        <v>19</v>
      </c>
      <c r="F82" s="5">
        <f t="shared" si="48"/>
        <v>0.15789473684210525</v>
      </c>
      <c r="G82" s="18">
        <f t="shared" si="49"/>
        <v>0.36842105263157893</v>
      </c>
      <c r="H82" s="17">
        <f t="shared" si="50"/>
        <v>0.15789473684210525</v>
      </c>
      <c r="I82" s="17">
        <f t="shared" si="51"/>
        <v>0.26315789473684209</v>
      </c>
      <c r="J82" s="5">
        <f t="shared" si="52"/>
        <v>5.2631578947368418E-2</v>
      </c>
      <c r="K82" s="18">
        <f t="shared" si="53"/>
        <v>0</v>
      </c>
      <c r="L82" s="17">
        <f t="shared" si="54"/>
        <v>0</v>
      </c>
      <c r="M82" s="4">
        <f t="shared" si="55"/>
        <v>0</v>
      </c>
      <c r="N82" s="100">
        <f t="shared" si="56"/>
        <v>0.63157894736842102</v>
      </c>
      <c r="O82" s="101">
        <f t="shared" si="57"/>
        <v>0.12844036697247707</v>
      </c>
      <c r="P82" s="15">
        <f t="shared" si="58"/>
        <v>9.1743119266055051E-2</v>
      </c>
      <c r="Q82" s="8">
        <f t="shared" si="59"/>
        <v>0.49541284403669728</v>
      </c>
      <c r="R82" s="19">
        <f t="shared" si="60"/>
        <v>7.3394495412844041E-2</v>
      </c>
      <c r="S82" s="8">
        <f t="shared" si="61"/>
        <v>5.5045871559633031E-2</v>
      </c>
      <c r="T82" s="102">
        <f t="shared" si="62"/>
        <v>9.1743119266055051E-3</v>
      </c>
      <c r="U82" s="15">
        <f t="shared" si="63"/>
        <v>0.14678899082568808</v>
      </c>
      <c r="V82" s="7">
        <f t="shared" si="64"/>
        <v>0</v>
      </c>
    </row>
    <row r="83" spans="5:22" x14ac:dyDescent="0.2">
      <c r="E83" s="118" t="s">
        <v>17</v>
      </c>
      <c r="F83" s="12">
        <f t="shared" si="48"/>
        <v>0</v>
      </c>
      <c r="G83" s="20">
        <f t="shared" si="49"/>
        <v>0.2857142857142857</v>
      </c>
      <c r="H83" s="16">
        <f t="shared" si="50"/>
        <v>7.1428571428571425E-2</v>
      </c>
      <c r="I83" s="16">
        <f t="shared" si="51"/>
        <v>0.42857142857142855</v>
      </c>
      <c r="J83" s="12">
        <f t="shared" si="52"/>
        <v>0</v>
      </c>
      <c r="K83" s="20">
        <f t="shared" si="53"/>
        <v>0</v>
      </c>
      <c r="L83" s="16">
        <f t="shared" si="54"/>
        <v>0.14285714285714285</v>
      </c>
      <c r="M83" s="11">
        <f t="shared" si="55"/>
        <v>7.1428571428571425E-2</v>
      </c>
      <c r="N83" s="97">
        <f t="shared" si="56"/>
        <v>0.7857142857142857</v>
      </c>
      <c r="O83" s="98">
        <f t="shared" si="57"/>
        <v>0.12857142857142856</v>
      </c>
      <c r="P83" s="16">
        <f t="shared" si="58"/>
        <v>5.7142857142857141E-2</v>
      </c>
      <c r="Q83" s="12">
        <f t="shared" si="59"/>
        <v>0.47142857142857142</v>
      </c>
      <c r="R83" s="20">
        <f t="shared" si="60"/>
        <v>0.1</v>
      </c>
      <c r="S83" s="12">
        <f t="shared" si="61"/>
        <v>5.7142857142857141E-2</v>
      </c>
      <c r="T83" s="99">
        <f t="shared" si="62"/>
        <v>0</v>
      </c>
      <c r="U83" s="16">
        <f t="shared" si="63"/>
        <v>0.14285714285714285</v>
      </c>
      <c r="V83" s="11">
        <f t="shared" si="64"/>
        <v>4.2857142857142858E-2</v>
      </c>
    </row>
    <row r="84" spans="5:22" x14ac:dyDescent="0.2">
      <c r="E84" s="117" t="s">
        <v>16</v>
      </c>
      <c r="F84" s="8">
        <f t="shared" si="48"/>
        <v>0</v>
      </c>
      <c r="G84" s="19">
        <f t="shared" si="49"/>
        <v>0.43478260869565216</v>
      </c>
      <c r="H84" s="15">
        <f t="shared" si="50"/>
        <v>0</v>
      </c>
      <c r="I84" s="15">
        <f t="shared" si="51"/>
        <v>0.30434782608695654</v>
      </c>
      <c r="J84" s="8">
        <f t="shared" si="52"/>
        <v>0</v>
      </c>
      <c r="K84" s="19">
        <f t="shared" si="53"/>
        <v>4.3478260869565216E-2</v>
      </c>
      <c r="L84" s="15">
        <f t="shared" si="54"/>
        <v>0.17391304347826086</v>
      </c>
      <c r="M84" s="7">
        <f t="shared" si="55"/>
        <v>4.3478260869565216E-2</v>
      </c>
      <c r="N84" s="100">
        <f t="shared" si="56"/>
        <v>0.82608695652173914</v>
      </c>
      <c r="O84" s="101">
        <f t="shared" si="57"/>
        <v>0.11475409836065574</v>
      </c>
      <c r="P84" s="19">
        <f t="shared" si="58"/>
        <v>8.1967213114754092E-2</v>
      </c>
      <c r="Q84" s="8">
        <f t="shared" si="59"/>
        <v>0.4344262295081967</v>
      </c>
      <c r="R84" s="19">
        <f t="shared" si="60"/>
        <v>5.737704918032787E-2</v>
      </c>
      <c r="S84" s="8">
        <f t="shared" si="61"/>
        <v>0.11475409836065574</v>
      </c>
      <c r="T84" s="102">
        <f t="shared" si="62"/>
        <v>8.1967213114754103E-3</v>
      </c>
      <c r="U84" s="15">
        <f t="shared" si="63"/>
        <v>0.14754098360655737</v>
      </c>
      <c r="V84" s="7">
        <f t="shared" si="64"/>
        <v>4.0983606557377046E-2</v>
      </c>
    </row>
    <row r="85" spans="5:22" ht="17" thickBot="1" x14ac:dyDescent="0.25">
      <c r="E85" s="119" t="s">
        <v>40</v>
      </c>
      <c r="F85" s="5">
        <f t="shared" si="48"/>
        <v>0</v>
      </c>
      <c r="G85" s="18">
        <f t="shared" si="49"/>
        <v>0.73333333333333328</v>
      </c>
      <c r="H85" s="17">
        <f t="shared" si="50"/>
        <v>6.6666666666666666E-2</v>
      </c>
      <c r="I85" s="17">
        <f t="shared" si="51"/>
        <v>6.6666666666666666E-2</v>
      </c>
      <c r="J85" s="5">
        <f t="shared" si="52"/>
        <v>6.6666666666666666E-2</v>
      </c>
      <c r="K85" s="18">
        <f t="shared" si="53"/>
        <v>6.6666666666666666E-2</v>
      </c>
      <c r="L85" s="17">
        <f t="shared" si="54"/>
        <v>0</v>
      </c>
      <c r="M85" s="4">
        <f t="shared" si="55"/>
        <v>0</v>
      </c>
      <c r="N85" s="100">
        <f t="shared" si="56"/>
        <v>0.8666666666666667</v>
      </c>
      <c r="O85" s="104">
        <f t="shared" si="57"/>
        <v>0.25233644859813081</v>
      </c>
      <c r="P85" s="15">
        <f t="shared" si="58"/>
        <v>0.10280373831775701</v>
      </c>
      <c r="Q85" s="5">
        <f t="shared" si="59"/>
        <v>0.29906542056074764</v>
      </c>
      <c r="R85" s="18">
        <f t="shared" si="60"/>
        <v>1.8691588785046728E-2</v>
      </c>
      <c r="S85" s="5">
        <f t="shared" si="61"/>
        <v>0.12149532710280374</v>
      </c>
      <c r="T85" s="105">
        <f t="shared" si="62"/>
        <v>1.8691588785046728E-2</v>
      </c>
      <c r="U85" s="17">
        <f t="shared" si="63"/>
        <v>0.18691588785046728</v>
      </c>
      <c r="V85" s="4">
        <f t="shared" si="64"/>
        <v>0</v>
      </c>
    </row>
    <row r="86" spans="5:22" x14ac:dyDescent="0.2">
      <c r="E86" s="117" t="s">
        <v>63</v>
      </c>
      <c r="F86" s="8">
        <f t="shared" si="48"/>
        <v>0</v>
      </c>
      <c r="G86" s="19">
        <f t="shared" si="49"/>
        <v>0.47058823529411764</v>
      </c>
      <c r="H86" s="15">
        <f t="shared" si="50"/>
        <v>0.17647058823529413</v>
      </c>
      <c r="I86" s="15">
        <f t="shared" si="51"/>
        <v>5.8823529411764705E-2</v>
      </c>
      <c r="J86" s="8">
        <f t="shared" si="52"/>
        <v>5.8823529411764705E-2</v>
      </c>
      <c r="K86" s="19">
        <f t="shared" si="53"/>
        <v>0</v>
      </c>
      <c r="L86" s="15">
        <f t="shared" si="54"/>
        <v>0.23529411764705882</v>
      </c>
      <c r="M86" s="7">
        <f t="shared" si="55"/>
        <v>0</v>
      </c>
      <c r="N86" s="97">
        <f t="shared" si="56"/>
        <v>0.52941176470588236</v>
      </c>
      <c r="O86" s="101">
        <f t="shared" si="57"/>
        <v>0.15079365079365079</v>
      </c>
      <c r="P86" s="16">
        <f t="shared" si="58"/>
        <v>6.3492063492063489E-2</v>
      </c>
      <c r="Q86" s="8">
        <f t="shared" si="59"/>
        <v>0.5</v>
      </c>
      <c r="R86" s="19">
        <f t="shared" si="60"/>
        <v>3.1746031746031744E-2</v>
      </c>
      <c r="S86" s="8">
        <f t="shared" si="61"/>
        <v>9.5238095238095233E-2</v>
      </c>
      <c r="T86" s="102">
        <f t="shared" si="62"/>
        <v>7.9365079365079361E-3</v>
      </c>
      <c r="U86" s="15">
        <f t="shared" si="63"/>
        <v>0.11904761904761904</v>
      </c>
      <c r="V86" s="7">
        <f t="shared" si="64"/>
        <v>3.1746031746031744E-2</v>
      </c>
    </row>
    <row r="87" spans="5:22" x14ac:dyDescent="0.2">
      <c r="E87" s="117" t="s">
        <v>64</v>
      </c>
      <c r="F87" s="8">
        <f t="shared" si="48"/>
        <v>0.13043478260869565</v>
      </c>
      <c r="G87" s="19">
        <f t="shared" si="49"/>
        <v>0.2608695652173913</v>
      </c>
      <c r="H87" s="15">
        <f t="shared" si="50"/>
        <v>0.17391304347826086</v>
      </c>
      <c r="I87" s="15">
        <f t="shared" si="51"/>
        <v>0.34782608695652173</v>
      </c>
      <c r="J87" s="8">
        <f t="shared" si="52"/>
        <v>4.3478260869565216E-2</v>
      </c>
      <c r="K87" s="19">
        <f t="shared" si="53"/>
        <v>4.3478260869565216E-2</v>
      </c>
      <c r="L87" s="15">
        <f t="shared" si="54"/>
        <v>0</v>
      </c>
      <c r="M87" s="7">
        <f t="shared" si="55"/>
        <v>0</v>
      </c>
      <c r="N87" s="100">
        <f t="shared" si="56"/>
        <v>0.65217391304347827</v>
      </c>
      <c r="O87" s="101">
        <f t="shared" si="57"/>
        <v>0.19298245614035087</v>
      </c>
      <c r="P87" s="19">
        <f t="shared" si="58"/>
        <v>7.8947368421052627E-2</v>
      </c>
      <c r="Q87" s="8">
        <f t="shared" si="59"/>
        <v>0.38596491228070173</v>
      </c>
      <c r="R87" s="19">
        <f t="shared" si="60"/>
        <v>0.10526315789473684</v>
      </c>
      <c r="S87" s="8">
        <f t="shared" si="61"/>
        <v>7.0175438596491224E-2</v>
      </c>
      <c r="T87" s="102">
        <f t="shared" si="62"/>
        <v>1.7543859649122806E-2</v>
      </c>
      <c r="U87" s="15">
        <f t="shared" si="63"/>
        <v>0.14912280701754385</v>
      </c>
      <c r="V87" s="7">
        <f t="shared" si="64"/>
        <v>0</v>
      </c>
    </row>
    <row r="88" spans="5:22" ht="17" thickBot="1" x14ac:dyDescent="0.25">
      <c r="E88" s="41" t="s">
        <v>65</v>
      </c>
      <c r="F88" s="5">
        <f t="shared" si="48"/>
        <v>0</v>
      </c>
      <c r="G88" s="18">
        <f t="shared" si="49"/>
        <v>0.15789473684210525</v>
      </c>
      <c r="H88" s="17">
        <f t="shared" si="50"/>
        <v>0.36842105263157893</v>
      </c>
      <c r="I88" s="17">
        <f t="shared" si="51"/>
        <v>0.15789473684210525</v>
      </c>
      <c r="J88" s="5">
        <f t="shared" si="52"/>
        <v>0</v>
      </c>
      <c r="K88" s="18">
        <f t="shared" si="53"/>
        <v>0.10526315789473684</v>
      </c>
      <c r="L88" s="17">
        <f t="shared" si="54"/>
        <v>0.21052631578947367</v>
      </c>
      <c r="M88" s="4">
        <f t="shared" si="55"/>
        <v>0</v>
      </c>
      <c r="N88" s="106">
        <f t="shared" si="56"/>
        <v>0.42105263157894735</v>
      </c>
      <c r="O88" s="104">
        <f t="shared" si="57"/>
        <v>9.5652173913043481E-2</v>
      </c>
      <c r="P88" s="18">
        <f t="shared" si="58"/>
        <v>2.6086956521739129E-2</v>
      </c>
      <c r="Q88" s="5">
        <f t="shared" si="59"/>
        <v>0.48695652173913045</v>
      </c>
      <c r="R88" s="18">
        <f t="shared" si="60"/>
        <v>8.6956521739130432E-2</v>
      </c>
      <c r="S88" s="5">
        <f t="shared" si="61"/>
        <v>0.11304347826086956</v>
      </c>
      <c r="T88" s="105">
        <f t="shared" si="62"/>
        <v>1.7391304347826087E-2</v>
      </c>
      <c r="U88" s="17">
        <f t="shared" si="63"/>
        <v>0.1391304347826087</v>
      </c>
      <c r="V88" s="4">
        <f t="shared" si="64"/>
        <v>3.4782608695652174E-2</v>
      </c>
    </row>
    <row r="89" spans="5:22" x14ac:dyDescent="0.2">
      <c r="E89" s="88"/>
      <c r="F89" s="15"/>
      <c r="G89" s="15"/>
      <c r="H89" s="15"/>
      <c r="I89" s="15"/>
      <c r="J89" s="15"/>
      <c r="K89" s="15"/>
      <c r="L89" s="15"/>
      <c r="M89" s="15"/>
      <c r="N89" s="10"/>
      <c r="R89" s="10"/>
      <c r="T89" s="10"/>
    </row>
    <row r="90" spans="5:22" ht="17" thickBot="1" x14ac:dyDescent="0.25">
      <c r="E90" s="88"/>
      <c r="F90" s="15"/>
      <c r="G90" s="15"/>
      <c r="H90" s="15"/>
      <c r="I90" s="15"/>
      <c r="J90" s="15"/>
      <c r="K90" s="15"/>
      <c r="L90" s="15"/>
      <c r="M90" s="15"/>
      <c r="N90" s="10"/>
      <c r="R90" s="10"/>
      <c r="T90" s="10"/>
    </row>
    <row r="91" spans="5:22" ht="17" customHeight="1" thickBot="1" x14ac:dyDescent="0.25">
      <c r="E91" s="163" t="s">
        <v>7</v>
      </c>
      <c r="F91" s="157" t="s">
        <v>118</v>
      </c>
      <c r="G91" s="185"/>
      <c r="H91" s="158"/>
      <c r="I91" s="158"/>
      <c r="J91" s="158"/>
      <c r="K91" s="158"/>
      <c r="L91" s="158"/>
      <c r="M91" s="159"/>
      <c r="N91" s="165" t="s">
        <v>125</v>
      </c>
      <c r="R91" s="10"/>
      <c r="T91" s="10"/>
    </row>
    <row r="92" spans="5:22" ht="19" thickBot="1" x14ac:dyDescent="0.25">
      <c r="E92" s="164"/>
      <c r="F92" s="47" t="s">
        <v>103</v>
      </c>
      <c r="G92" s="14" t="s">
        <v>119</v>
      </c>
      <c r="H92" s="47" t="s">
        <v>105</v>
      </c>
      <c r="I92" s="14" t="s">
        <v>120</v>
      </c>
      <c r="J92" s="47" t="s">
        <v>107</v>
      </c>
      <c r="K92" s="14" t="s">
        <v>121</v>
      </c>
      <c r="L92" s="47" t="s">
        <v>109</v>
      </c>
      <c r="M92" s="14" t="s">
        <v>122</v>
      </c>
      <c r="N92" s="166"/>
      <c r="R92" s="10"/>
      <c r="T92" s="10"/>
    </row>
    <row r="93" spans="5:22" x14ac:dyDescent="0.2">
      <c r="E93" s="13" t="s">
        <v>3</v>
      </c>
      <c r="F93" s="12">
        <f t="shared" ref="F93:N93" si="65">AVERAGE(F80:F82)</f>
        <v>0.14522417153996101</v>
      </c>
      <c r="G93" s="20">
        <f t="shared" si="65"/>
        <v>0.3483962431330852</v>
      </c>
      <c r="H93" s="15">
        <f t="shared" si="65"/>
        <v>0.13849016480595427</v>
      </c>
      <c r="I93" s="15">
        <f t="shared" si="65"/>
        <v>0.23418394471026049</v>
      </c>
      <c r="J93" s="12">
        <f t="shared" si="65"/>
        <v>6.6365408470671627E-2</v>
      </c>
      <c r="K93" s="20">
        <f t="shared" si="65"/>
        <v>6.7340067340067339E-2</v>
      </c>
      <c r="L93" s="12">
        <f t="shared" si="65"/>
        <v>0</v>
      </c>
      <c r="M93" s="11">
        <f t="shared" si="65"/>
        <v>0</v>
      </c>
      <c r="N93" s="11">
        <f t="shared" si="65"/>
        <v>0.64992025518341312</v>
      </c>
      <c r="R93" s="10"/>
      <c r="T93" s="10"/>
    </row>
    <row r="94" spans="5:22" x14ac:dyDescent="0.2">
      <c r="E94" s="9" t="s">
        <v>2</v>
      </c>
      <c r="F94" s="8">
        <f t="shared" ref="F94:N94" si="66">AVERAGE(F83:F84,F85)</f>
        <v>0</v>
      </c>
      <c r="G94" s="19">
        <f t="shared" si="66"/>
        <v>0.48461007591442379</v>
      </c>
      <c r="H94" s="8">
        <f t="shared" si="66"/>
        <v>4.6031746031746035E-2</v>
      </c>
      <c r="I94" s="15">
        <f t="shared" si="66"/>
        <v>0.26652864044168395</v>
      </c>
      <c r="J94" s="8">
        <f t="shared" si="66"/>
        <v>2.2222222222222223E-2</v>
      </c>
      <c r="K94" s="15">
        <f t="shared" si="66"/>
        <v>3.6714975845410627E-2</v>
      </c>
      <c r="L94" s="8">
        <f t="shared" si="66"/>
        <v>0.10559006211180123</v>
      </c>
      <c r="M94" s="7">
        <f t="shared" si="66"/>
        <v>3.8302277432712216E-2</v>
      </c>
      <c r="N94" s="7">
        <f t="shared" si="66"/>
        <v>0.82615596963423055</v>
      </c>
      <c r="R94" s="10"/>
      <c r="T94" s="10"/>
    </row>
    <row r="95" spans="5:22" ht="17" thickBot="1" x14ac:dyDescent="0.25">
      <c r="E95" s="6" t="s">
        <v>1</v>
      </c>
      <c r="F95" s="5">
        <f>AVERAGE(F86:F88)</f>
        <v>4.3478260869565216E-2</v>
      </c>
      <c r="G95" s="18">
        <f t="shared" ref="G95:N95" si="67">AVERAGE(G86:G88)</f>
        <v>0.29645084578453806</v>
      </c>
      <c r="H95" s="15">
        <f t="shared" si="67"/>
        <v>0.23960156144837796</v>
      </c>
      <c r="I95" s="15">
        <f t="shared" si="67"/>
        <v>0.1881814510701306</v>
      </c>
      <c r="J95" s="5">
        <f t="shared" si="67"/>
        <v>3.4100596760443309E-2</v>
      </c>
      <c r="K95" s="18">
        <f t="shared" si="67"/>
        <v>4.958047292143402E-2</v>
      </c>
      <c r="L95" s="5">
        <f t="shared" si="67"/>
        <v>0.14860681114551083</v>
      </c>
      <c r="M95" s="4">
        <f t="shared" si="67"/>
        <v>0</v>
      </c>
      <c r="N95" s="4">
        <f t="shared" si="67"/>
        <v>0.53421276977610266</v>
      </c>
      <c r="R95" s="10"/>
      <c r="T95" s="10"/>
    </row>
    <row r="96" spans="5:22" ht="17" thickBot="1" x14ac:dyDescent="0.25">
      <c r="E96" s="3" t="s">
        <v>0</v>
      </c>
      <c r="F96" s="107">
        <f t="shared" ref="F96:N96" si="68">AVERAGE(F93:F95)</f>
        <v>6.2900810803175403E-2</v>
      </c>
      <c r="G96" s="110">
        <f t="shared" si="68"/>
        <v>0.37648572161068233</v>
      </c>
      <c r="H96" s="77">
        <f t="shared" si="68"/>
        <v>0.1413744907620261</v>
      </c>
      <c r="I96" s="109">
        <f t="shared" si="68"/>
        <v>0.22963134540735838</v>
      </c>
      <c r="J96" s="111">
        <f t="shared" si="68"/>
        <v>4.089607581777905E-2</v>
      </c>
      <c r="K96" s="110">
        <f t="shared" si="68"/>
        <v>5.1211838702303995E-2</v>
      </c>
      <c r="L96" s="76">
        <f t="shared" si="68"/>
        <v>8.4732291085770683E-2</v>
      </c>
      <c r="M96" s="111">
        <f t="shared" si="68"/>
        <v>1.2767425810904072E-2</v>
      </c>
      <c r="N96" s="111">
        <f t="shared" si="68"/>
        <v>0.6700963315312487</v>
      </c>
      <c r="R96" s="10"/>
      <c r="T96" s="10"/>
    </row>
    <row r="97" spans="2:22" x14ac:dyDescent="0.2">
      <c r="F97" s="15"/>
      <c r="G97" s="15"/>
      <c r="H97" s="15"/>
      <c r="I97" s="15"/>
      <c r="J97" s="15"/>
      <c r="K97" s="15"/>
      <c r="L97" s="15"/>
      <c r="M97" s="15"/>
      <c r="N97" s="10"/>
      <c r="R97" s="10"/>
      <c r="T97" s="10"/>
    </row>
    <row r="98" spans="2:22" ht="17" thickBot="1" x14ac:dyDescent="0.25">
      <c r="E98" s="88"/>
      <c r="F98" s="15"/>
      <c r="G98" s="15"/>
      <c r="H98" s="15"/>
      <c r="I98" s="15"/>
      <c r="J98" s="15"/>
      <c r="K98" s="15"/>
      <c r="L98" s="15"/>
      <c r="M98" s="15"/>
      <c r="N98" s="10"/>
      <c r="R98" s="10"/>
      <c r="T98" s="10"/>
    </row>
    <row r="99" spans="2:22" ht="17" thickBot="1" x14ac:dyDescent="0.25">
      <c r="E99" s="155" t="s">
        <v>24</v>
      </c>
      <c r="F99" s="157" t="s">
        <v>126</v>
      </c>
      <c r="G99" s="185"/>
      <c r="H99" s="158"/>
      <c r="I99" s="158"/>
      <c r="J99" s="158"/>
      <c r="K99" s="158"/>
      <c r="L99" s="158"/>
      <c r="M99" s="159"/>
      <c r="N99" s="165" t="s">
        <v>127</v>
      </c>
      <c r="R99" s="10"/>
      <c r="T99" s="10"/>
    </row>
    <row r="100" spans="2:22" ht="19" thickBot="1" x14ac:dyDescent="0.25">
      <c r="B100" s="112"/>
      <c r="E100" s="156"/>
      <c r="F100" s="47" t="s">
        <v>66</v>
      </c>
      <c r="G100" s="14" t="s">
        <v>119</v>
      </c>
      <c r="H100" s="47" t="s">
        <v>67</v>
      </c>
      <c r="I100" s="14" t="s">
        <v>120</v>
      </c>
      <c r="J100" s="47" t="s">
        <v>68</v>
      </c>
      <c r="K100" s="14" t="s">
        <v>121</v>
      </c>
      <c r="L100" s="47" t="s">
        <v>69</v>
      </c>
      <c r="M100" s="14" t="s">
        <v>122</v>
      </c>
      <c r="N100" s="166"/>
      <c r="R100" s="10"/>
      <c r="T100" s="10"/>
    </row>
    <row r="101" spans="2:22" x14ac:dyDescent="0.2">
      <c r="B101" s="42"/>
      <c r="E101" s="117" t="s">
        <v>35</v>
      </c>
      <c r="F101" s="8">
        <f t="shared" ref="F101:F109" si="69">L67/F67</f>
        <v>0.36363636363636365</v>
      </c>
      <c r="G101" s="19">
        <f t="shared" ref="G101:G109" si="70">K67/F67</f>
        <v>0.22727272727272727</v>
      </c>
      <c r="H101" s="15">
        <f t="shared" ref="H101:H109" si="71">R67/F67</f>
        <v>0.13636363636363635</v>
      </c>
      <c r="I101" s="19">
        <f t="shared" ref="I101:I109" si="72">Q67/F67</f>
        <v>0.13636363636363635</v>
      </c>
      <c r="J101" s="8">
        <f t="shared" ref="J101:J109" si="73">X67/F67</f>
        <v>9.0909090909090912E-2</v>
      </c>
      <c r="K101" s="20">
        <f t="shared" ref="K101:K109" si="74">W67/F67</f>
        <v>4.5454545454545456E-2</v>
      </c>
      <c r="L101" s="8">
        <f t="shared" ref="L101:L109" si="75">AD67/F67</f>
        <v>0</v>
      </c>
      <c r="M101" s="7">
        <f t="shared" ref="M101:M109" si="76">AC67/F67</f>
        <v>0</v>
      </c>
      <c r="N101" s="97">
        <f t="shared" ref="N101:N109" si="77">(SUM(K67,Q67+W67,AC67))/F67</f>
        <v>0.40909090909090912</v>
      </c>
      <c r="R101" s="10"/>
      <c r="T101" s="10"/>
    </row>
    <row r="102" spans="2:22" x14ac:dyDescent="0.2">
      <c r="E102" s="117" t="s">
        <v>36</v>
      </c>
      <c r="F102" s="8">
        <f t="shared" si="69"/>
        <v>0.42307692307692307</v>
      </c>
      <c r="G102" s="19">
        <f t="shared" si="70"/>
        <v>0.15384615384615385</v>
      </c>
      <c r="H102" s="15">
        <f t="shared" si="71"/>
        <v>0.15384615384615385</v>
      </c>
      <c r="I102" s="19">
        <f t="shared" si="72"/>
        <v>0.11538461538461539</v>
      </c>
      <c r="J102" s="8">
        <f t="shared" si="73"/>
        <v>3.8461538461538464E-2</v>
      </c>
      <c r="K102" s="19">
        <f t="shared" si="74"/>
        <v>7.6923076923076927E-2</v>
      </c>
      <c r="L102" s="8">
        <f t="shared" si="75"/>
        <v>3.8461538461538464E-2</v>
      </c>
      <c r="M102" s="7">
        <f t="shared" si="76"/>
        <v>0</v>
      </c>
      <c r="N102" s="100">
        <f t="shared" si="77"/>
        <v>0.34615384615384615</v>
      </c>
      <c r="R102" s="10"/>
      <c r="T102" s="10"/>
    </row>
    <row r="103" spans="2:22" ht="17" thickBot="1" x14ac:dyDescent="0.25">
      <c r="E103" s="117" t="s">
        <v>19</v>
      </c>
      <c r="F103" s="8">
        <f t="shared" si="69"/>
        <v>0.25</v>
      </c>
      <c r="G103" s="19">
        <f t="shared" si="70"/>
        <v>0.35</v>
      </c>
      <c r="H103" s="15">
        <f t="shared" si="71"/>
        <v>0.1</v>
      </c>
      <c r="I103" s="19">
        <f t="shared" si="72"/>
        <v>0.25</v>
      </c>
      <c r="J103" s="8">
        <f t="shared" si="73"/>
        <v>0.05</v>
      </c>
      <c r="K103" s="19">
        <f t="shared" si="74"/>
        <v>0</v>
      </c>
      <c r="L103" s="8">
        <f t="shared" si="75"/>
        <v>0</v>
      </c>
      <c r="M103" s="7">
        <f t="shared" si="76"/>
        <v>0</v>
      </c>
      <c r="N103" s="106">
        <f t="shared" si="77"/>
        <v>0.6</v>
      </c>
      <c r="R103" s="10"/>
      <c r="T103" s="10"/>
    </row>
    <row r="104" spans="2:22" x14ac:dyDescent="0.2">
      <c r="E104" s="118" t="s">
        <v>17</v>
      </c>
      <c r="F104" s="12">
        <f t="shared" si="69"/>
        <v>0.2857142857142857</v>
      </c>
      <c r="G104" s="20">
        <f t="shared" si="70"/>
        <v>0.19047619047619047</v>
      </c>
      <c r="H104" s="16">
        <f t="shared" si="71"/>
        <v>0.14285714285714285</v>
      </c>
      <c r="I104" s="20">
        <f t="shared" si="72"/>
        <v>0.2857142857142857</v>
      </c>
      <c r="J104" s="12">
        <f t="shared" si="73"/>
        <v>4.7619047619047616E-2</v>
      </c>
      <c r="K104" s="20">
        <f t="shared" si="74"/>
        <v>0</v>
      </c>
      <c r="L104" s="12">
        <f t="shared" si="75"/>
        <v>0</v>
      </c>
      <c r="M104" s="11">
        <f t="shared" si="76"/>
        <v>4.7619047619047616E-2</v>
      </c>
      <c r="N104" s="97">
        <f t="shared" si="77"/>
        <v>0.52380952380952384</v>
      </c>
      <c r="R104" s="10"/>
      <c r="T104" s="10"/>
    </row>
    <row r="105" spans="2:22" x14ac:dyDescent="0.2">
      <c r="E105" s="117" t="s">
        <v>16</v>
      </c>
      <c r="F105" s="8">
        <f t="shared" si="69"/>
        <v>0.16666666666666666</v>
      </c>
      <c r="G105" s="19">
        <f t="shared" si="70"/>
        <v>0.27777777777777779</v>
      </c>
      <c r="H105" s="15">
        <f t="shared" si="71"/>
        <v>0.27777777777777779</v>
      </c>
      <c r="I105" s="19">
        <f t="shared" si="72"/>
        <v>0.19444444444444445</v>
      </c>
      <c r="J105" s="8">
        <f t="shared" si="73"/>
        <v>2.7777777777777776E-2</v>
      </c>
      <c r="K105" s="19">
        <f t="shared" si="74"/>
        <v>2.7777777777777776E-2</v>
      </c>
      <c r="L105" s="8">
        <f t="shared" si="75"/>
        <v>0</v>
      </c>
      <c r="M105" s="7">
        <f t="shared" si="76"/>
        <v>2.7777777777777776E-2</v>
      </c>
      <c r="N105" s="100">
        <f t="shared" si="77"/>
        <v>0.52777777777777779</v>
      </c>
      <c r="R105" s="10"/>
      <c r="T105" s="10"/>
    </row>
    <row r="106" spans="2:22" ht="17" thickBot="1" x14ac:dyDescent="0.25">
      <c r="E106" s="119" t="s">
        <v>40</v>
      </c>
      <c r="F106" s="5">
        <f t="shared" si="69"/>
        <v>0.47499999999999998</v>
      </c>
      <c r="G106" s="18">
        <f t="shared" si="70"/>
        <v>0.27500000000000002</v>
      </c>
      <c r="H106" s="17">
        <f t="shared" si="71"/>
        <v>7.4999999999999997E-2</v>
      </c>
      <c r="I106" s="18">
        <f t="shared" si="72"/>
        <v>2.5000000000000001E-2</v>
      </c>
      <c r="J106" s="5">
        <f t="shared" si="73"/>
        <v>2.5000000000000001E-2</v>
      </c>
      <c r="K106" s="18">
        <f t="shared" si="74"/>
        <v>2.5000000000000001E-2</v>
      </c>
      <c r="L106" s="5">
        <f t="shared" si="75"/>
        <v>0.1</v>
      </c>
      <c r="M106" s="4">
        <f t="shared" si="76"/>
        <v>0</v>
      </c>
      <c r="N106" s="106">
        <f t="shared" si="77"/>
        <v>0.32500000000000001</v>
      </c>
      <c r="R106" s="10"/>
      <c r="T106" s="10"/>
    </row>
    <row r="107" spans="2:22" x14ac:dyDescent="0.2">
      <c r="E107" s="117" t="s">
        <v>63</v>
      </c>
      <c r="F107" s="8">
        <f t="shared" si="69"/>
        <v>0.44444444444444442</v>
      </c>
      <c r="G107" s="19">
        <f t="shared" si="70"/>
        <v>0.22222222222222221</v>
      </c>
      <c r="H107" s="15">
        <f t="shared" si="71"/>
        <v>0.27777777777777779</v>
      </c>
      <c r="I107" s="19">
        <f t="shared" si="72"/>
        <v>2.7777777777777776E-2</v>
      </c>
      <c r="J107" s="8">
        <f t="shared" si="73"/>
        <v>0</v>
      </c>
      <c r="K107" s="19">
        <f t="shared" si="74"/>
        <v>0</v>
      </c>
      <c r="L107" s="8">
        <f t="shared" si="75"/>
        <v>2.7777777777777776E-2</v>
      </c>
      <c r="M107" s="7">
        <f t="shared" si="76"/>
        <v>0</v>
      </c>
      <c r="N107" s="97">
        <f t="shared" si="77"/>
        <v>0.25</v>
      </c>
      <c r="R107" s="10"/>
      <c r="T107" s="10"/>
    </row>
    <row r="108" spans="2:22" x14ac:dyDescent="0.2">
      <c r="E108" s="117" t="s">
        <v>64</v>
      </c>
      <c r="F108" s="8">
        <f t="shared" si="69"/>
        <v>0.38636363636363635</v>
      </c>
      <c r="G108" s="19">
        <f t="shared" si="70"/>
        <v>0.13636363636363635</v>
      </c>
      <c r="H108" s="15">
        <f t="shared" si="71"/>
        <v>0.22727272727272727</v>
      </c>
      <c r="I108" s="19">
        <f t="shared" si="72"/>
        <v>0.18181818181818182</v>
      </c>
      <c r="J108" s="8">
        <f t="shared" si="73"/>
        <v>2.2727272727272728E-2</v>
      </c>
      <c r="K108" s="19">
        <f t="shared" si="74"/>
        <v>2.2727272727272728E-2</v>
      </c>
      <c r="L108" s="8">
        <f t="shared" si="75"/>
        <v>2.2727272727272728E-2</v>
      </c>
      <c r="M108" s="7">
        <f t="shared" si="76"/>
        <v>0</v>
      </c>
      <c r="N108" s="100">
        <f t="shared" si="77"/>
        <v>0.34090909090909088</v>
      </c>
      <c r="R108" s="10"/>
      <c r="T108" s="10"/>
    </row>
    <row r="109" spans="2:22" ht="17" thickBot="1" x14ac:dyDescent="0.25">
      <c r="E109" s="41" t="s">
        <v>65</v>
      </c>
      <c r="F109" s="5">
        <f t="shared" si="69"/>
        <v>0.19230769230769232</v>
      </c>
      <c r="G109" s="18">
        <f t="shared" si="70"/>
        <v>0.11538461538461539</v>
      </c>
      <c r="H109" s="5">
        <f t="shared" si="71"/>
        <v>0.46153846153846156</v>
      </c>
      <c r="I109" s="18">
        <f t="shared" si="72"/>
        <v>0.11538461538461539</v>
      </c>
      <c r="J109" s="5">
        <f t="shared" si="73"/>
        <v>3.8461538461538464E-2</v>
      </c>
      <c r="K109" s="18">
        <f t="shared" si="74"/>
        <v>7.6923076923076927E-2</v>
      </c>
      <c r="L109" s="5">
        <f t="shared" si="75"/>
        <v>0</v>
      </c>
      <c r="M109" s="4">
        <f t="shared" si="76"/>
        <v>0</v>
      </c>
      <c r="N109" s="106">
        <f t="shared" si="77"/>
        <v>0.30769230769230771</v>
      </c>
      <c r="R109" s="10"/>
      <c r="T109" s="10"/>
    </row>
    <row r="110" spans="2:22" x14ac:dyDescent="0.2">
      <c r="E110" s="88"/>
      <c r="F110" s="15"/>
      <c r="G110" s="15"/>
      <c r="H110" s="15"/>
      <c r="I110" s="15"/>
      <c r="J110" s="15"/>
      <c r="K110" s="15"/>
      <c r="L110" s="15"/>
      <c r="M110" s="15"/>
      <c r="N110" s="10"/>
      <c r="R110" s="10"/>
      <c r="T110" s="10"/>
    </row>
    <row r="111" spans="2:22" ht="17" thickBot="1" x14ac:dyDescent="0.25">
      <c r="E111" s="88"/>
      <c r="F111" s="15"/>
      <c r="G111" s="15"/>
      <c r="H111" s="15"/>
      <c r="I111" s="15"/>
      <c r="J111" s="15"/>
      <c r="K111" s="15"/>
      <c r="L111" s="15"/>
      <c r="M111" s="15"/>
      <c r="N111" s="10"/>
      <c r="R111" s="10"/>
      <c r="T111" s="10"/>
    </row>
    <row r="112" spans="2:22" ht="17" thickBot="1" x14ac:dyDescent="0.25">
      <c r="E112" s="163" t="s">
        <v>7</v>
      </c>
      <c r="F112" s="157" t="s">
        <v>126</v>
      </c>
      <c r="G112" s="185"/>
      <c r="H112" s="158"/>
      <c r="I112" s="158"/>
      <c r="J112" s="158"/>
      <c r="K112" s="158"/>
      <c r="L112" s="158"/>
      <c r="M112" s="159"/>
      <c r="N112" s="165" t="s">
        <v>127</v>
      </c>
      <c r="O112" s="165" t="s">
        <v>128</v>
      </c>
      <c r="P112" s="177"/>
      <c r="Q112" s="177"/>
      <c r="R112" s="177"/>
      <c r="S112" s="177"/>
      <c r="T112" s="177"/>
      <c r="U112" s="177"/>
      <c r="V112" s="177"/>
    </row>
    <row r="113" spans="1:37" ht="19" thickBot="1" x14ac:dyDescent="0.25">
      <c r="E113" s="164"/>
      <c r="F113" s="47" t="s">
        <v>66</v>
      </c>
      <c r="G113" s="14" t="s">
        <v>119</v>
      </c>
      <c r="H113" s="47" t="s">
        <v>67</v>
      </c>
      <c r="I113" s="14" t="s">
        <v>120</v>
      </c>
      <c r="J113" s="47" t="s">
        <v>68</v>
      </c>
      <c r="K113" s="14" t="s">
        <v>121</v>
      </c>
      <c r="L113" s="47" t="s">
        <v>69</v>
      </c>
      <c r="M113" s="14" t="s">
        <v>122</v>
      </c>
      <c r="N113" s="167"/>
      <c r="O113" s="14" t="s">
        <v>11</v>
      </c>
      <c r="P113" s="14" t="s">
        <v>111</v>
      </c>
      <c r="Q113" s="14" t="s">
        <v>10</v>
      </c>
      <c r="R113" s="14" t="s">
        <v>112</v>
      </c>
      <c r="S113" s="14" t="s">
        <v>9</v>
      </c>
      <c r="T113" s="14" t="s">
        <v>113</v>
      </c>
      <c r="U113" s="14" t="s">
        <v>8</v>
      </c>
      <c r="V113" s="14" t="s">
        <v>114</v>
      </c>
    </row>
    <row r="114" spans="1:37" x14ac:dyDescent="0.2">
      <c r="E114" s="13" t="s">
        <v>3</v>
      </c>
      <c r="F114" s="12">
        <f t="shared" ref="F114:N114" si="78">AVERAGE(F101:F103)</f>
        <v>0.34557109557109555</v>
      </c>
      <c r="G114" s="20">
        <f t="shared" si="78"/>
        <v>0.24370629370629371</v>
      </c>
      <c r="H114" s="15">
        <f t="shared" si="78"/>
        <v>0.13006993006993006</v>
      </c>
      <c r="I114" s="15">
        <f t="shared" si="78"/>
        <v>0.16724941724941725</v>
      </c>
      <c r="J114" s="8">
        <f t="shared" si="78"/>
        <v>5.979020979020979E-2</v>
      </c>
      <c r="K114" s="19">
        <f t="shared" si="78"/>
        <v>4.0792540792540792E-2</v>
      </c>
      <c r="L114" s="8">
        <f t="shared" si="78"/>
        <v>1.2820512820512822E-2</v>
      </c>
      <c r="M114" s="7">
        <f t="shared" si="78"/>
        <v>0</v>
      </c>
      <c r="N114" s="97">
        <f t="shared" si="78"/>
        <v>0.45174825174825167</v>
      </c>
      <c r="O114" s="98">
        <f t="shared" ref="O114:V114" si="79">AVERAGE(O20:O22,O80:O82)</f>
        <v>0.15194044212380348</v>
      </c>
      <c r="P114" s="16">
        <f t="shared" si="79"/>
        <v>6.8570837400280124E-2</v>
      </c>
      <c r="Q114" s="12">
        <f t="shared" si="79"/>
        <v>0.42509848311322695</v>
      </c>
      <c r="R114" s="16">
        <f t="shared" si="79"/>
        <v>7.6333681414476967E-2</v>
      </c>
      <c r="S114" s="12">
        <f t="shared" si="79"/>
        <v>7.6916030505438424E-2</v>
      </c>
      <c r="T114" s="16">
        <f t="shared" si="79"/>
        <v>1.5309872281745773E-2</v>
      </c>
      <c r="U114" s="12">
        <f t="shared" si="79"/>
        <v>0.17648779169702347</v>
      </c>
      <c r="V114" s="11">
        <f t="shared" si="79"/>
        <v>9.3428614640048407E-3</v>
      </c>
    </row>
    <row r="115" spans="1:37" x14ac:dyDescent="0.2">
      <c r="E115" s="9" t="s">
        <v>2</v>
      </c>
      <c r="F115" s="8">
        <f t="shared" ref="F115:N115" si="80">AVERAGE(F104:F106)</f>
        <v>0.30912698412698408</v>
      </c>
      <c r="G115" s="19">
        <f t="shared" si="80"/>
        <v>0.24775132275132275</v>
      </c>
      <c r="H115" s="15">
        <f t="shared" si="80"/>
        <v>0.16521164021164023</v>
      </c>
      <c r="I115" s="15">
        <f t="shared" si="80"/>
        <v>0.16838624338624339</v>
      </c>
      <c r="J115" s="8">
        <f t="shared" si="80"/>
        <v>3.3465608465608469E-2</v>
      </c>
      <c r="K115" s="19">
        <f t="shared" si="80"/>
        <v>1.7592592592592594E-2</v>
      </c>
      <c r="L115" s="8">
        <f t="shared" si="80"/>
        <v>3.3333333333333333E-2</v>
      </c>
      <c r="M115" s="7">
        <f t="shared" si="80"/>
        <v>2.5132275132275131E-2</v>
      </c>
      <c r="N115" s="100">
        <f t="shared" si="80"/>
        <v>0.45886243386243386</v>
      </c>
      <c r="O115" s="101">
        <f t="shared" ref="O115:V115" si="81">AVERAGE(O23:O26,O83:O84,O85)</f>
        <v>0.15244575939325894</v>
      </c>
      <c r="P115" s="15">
        <f t="shared" si="81"/>
        <v>7.5833004744521773E-2</v>
      </c>
      <c r="Q115" s="8">
        <f t="shared" si="81"/>
        <v>0.42750494016986401</v>
      </c>
      <c r="R115" s="15">
        <f t="shared" si="81"/>
        <v>7.1980016822448797E-2</v>
      </c>
      <c r="S115" s="8">
        <f t="shared" si="81"/>
        <v>9.2101737768863115E-2</v>
      </c>
      <c r="T115" s="15">
        <f t="shared" si="81"/>
        <v>1.666619049881796E-2</v>
      </c>
      <c r="U115" s="8">
        <f t="shared" si="81"/>
        <v>0.14733137940220847</v>
      </c>
      <c r="V115" s="7">
        <f t="shared" si="81"/>
        <v>1.6136971200016937E-2</v>
      </c>
    </row>
    <row r="116" spans="1:37" ht="17" thickBot="1" x14ac:dyDescent="0.25">
      <c r="E116" s="6" t="s">
        <v>1</v>
      </c>
      <c r="F116" s="5">
        <f t="shared" ref="F116:N116" si="82">AVERAGE(F107:F109)</f>
        <v>0.34103859103859108</v>
      </c>
      <c r="G116" s="18">
        <f t="shared" si="82"/>
        <v>0.157990157990158</v>
      </c>
      <c r="H116" s="15">
        <f t="shared" si="82"/>
        <v>0.32219632219632222</v>
      </c>
      <c r="I116" s="15">
        <f t="shared" si="82"/>
        <v>0.10832685832685833</v>
      </c>
      <c r="J116" s="5">
        <f t="shared" si="82"/>
        <v>2.0396270396270396E-2</v>
      </c>
      <c r="K116" s="18">
        <f t="shared" si="82"/>
        <v>3.3216783216783223E-2</v>
      </c>
      <c r="L116" s="5">
        <f t="shared" si="82"/>
        <v>1.6835016835016835E-2</v>
      </c>
      <c r="M116" s="4">
        <f t="shared" si="82"/>
        <v>0</v>
      </c>
      <c r="N116" s="106">
        <f t="shared" si="82"/>
        <v>0.29953379953379949</v>
      </c>
      <c r="O116" s="104">
        <f t="shared" ref="O116:V116" si="83">AVERAGE(O27:O29,O86:O88)</f>
        <v>0.18683866949460715</v>
      </c>
      <c r="P116" s="17">
        <f t="shared" si="83"/>
        <v>5.6354851320666317E-2</v>
      </c>
      <c r="Q116" s="5">
        <f t="shared" si="83"/>
        <v>0.43071371508863882</v>
      </c>
      <c r="R116" s="17">
        <f t="shared" si="83"/>
        <v>6.1067816276954713E-2</v>
      </c>
      <c r="S116" s="5">
        <f t="shared" si="83"/>
        <v>8.6706496069674302E-2</v>
      </c>
      <c r="T116" s="17">
        <f t="shared" si="83"/>
        <v>9.9701374126382834E-3</v>
      </c>
      <c r="U116" s="5">
        <f t="shared" si="83"/>
        <v>0.15089620058601858</v>
      </c>
      <c r="V116" s="4">
        <f t="shared" si="83"/>
        <v>1.7452113750801732E-2</v>
      </c>
    </row>
    <row r="117" spans="1:37" ht="17" thickBot="1" x14ac:dyDescent="0.25">
      <c r="E117" s="3" t="s">
        <v>0</v>
      </c>
      <c r="F117" s="107">
        <f t="shared" ref="F117:V117" si="84">AVERAGE(F114:F116)</f>
        <v>0.33191222357889028</v>
      </c>
      <c r="G117" s="110">
        <f t="shared" si="84"/>
        <v>0.2164825914825915</v>
      </c>
      <c r="H117" s="77">
        <f t="shared" si="84"/>
        <v>0.20582596415929752</v>
      </c>
      <c r="I117" s="110">
        <f t="shared" si="84"/>
        <v>0.14798750632083965</v>
      </c>
      <c r="J117" s="107">
        <f t="shared" si="84"/>
        <v>3.7884029550696217E-2</v>
      </c>
      <c r="K117" s="110">
        <f t="shared" si="84"/>
        <v>3.053397220063887E-2</v>
      </c>
      <c r="L117" s="77">
        <f t="shared" si="84"/>
        <v>2.0996287662954333E-2</v>
      </c>
      <c r="M117" s="111">
        <f t="shared" si="84"/>
        <v>8.3774250440917103E-3</v>
      </c>
      <c r="N117" s="111">
        <f t="shared" si="84"/>
        <v>0.40338149504816162</v>
      </c>
      <c r="O117" s="111">
        <f t="shared" si="84"/>
        <v>0.16374162367055653</v>
      </c>
      <c r="P117" s="111">
        <f t="shared" si="84"/>
        <v>6.6919564488489403E-2</v>
      </c>
      <c r="Q117" s="111">
        <f t="shared" si="84"/>
        <v>0.42777237945724328</v>
      </c>
      <c r="R117" s="111">
        <f t="shared" si="84"/>
        <v>6.979383817129349E-2</v>
      </c>
      <c r="S117" s="111">
        <f t="shared" si="84"/>
        <v>8.5241421447991947E-2</v>
      </c>
      <c r="T117" s="111">
        <f t="shared" si="84"/>
        <v>1.3982066731067338E-2</v>
      </c>
      <c r="U117" s="111">
        <f t="shared" si="84"/>
        <v>0.15823845722841687</v>
      </c>
      <c r="V117" s="111">
        <f t="shared" si="84"/>
        <v>1.431064880494117E-2</v>
      </c>
    </row>
    <row r="118" spans="1:37" x14ac:dyDescent="0.2">
      <c r="F118" s="15"/>
      <c r="G118" s="15"/>
      <c r="H118" s="15"/>
      <c r="I118" s="15"/>
      <c r="J118" s="15"/>
      <c r="K118" s="15"/>
      <c r="L118" s="15"/>
      <c r="M118" s="15"/>
      <c r="N118" s="10"/>
      <c r="O118" s="1" t="s">
        <v>70</v>
      </c>
      <c r="R118" s="10"/>
      <c r="T118" s="10"/>
    </row>
    <row r="119" spans="1:37" ht="17" thickBot="1" x14ac:dyDescent="0.25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  <c r="L119" s="113"/>
      <c r="M119" s="113"/>
      <c r="N119" s="113"/>
      <c r="O119" s="120"/>
      <c r="P119" s="120"/>
      <c r="Q119" s="120"/>
      <c r="R119" s="88"/>
      <c r="S119" s="120"/>
      <c r="T119" s="120"/>
      <c r="U119" s="120"/>
      <c r="V119" s="120"/>
      <c r="W119" s="120"/>
      <c r="X119" s="120"/>
      <c r="Y119" s="120"/>
      <c r="Z119" s="120"/>
      <c r="AA119" s="120"/>
      <c r="AB119" s="120"/>
      <c r="AC119" s="120"/>
    </row>
    <row r="120" spans="1:37" ht="17" thickTop="1" x14ac:dyDescent="0.2">
      <c r="A120" s="147" t="s">
        <v>71</v>
      </c>
      <c r="B120" s="148"/>
      <c r="C120" s="148"/>
      <c r="D120" s="148"/>
      <c r="E120" s="148"/>
      <c r="F120" s="148"/>
      <c r="G120" s="148"/>
      <c r="H120" s="148"/>
      <c r="I120" s="148"/>
      <c r="J120" s="148"/>
      <c r="K120" s="148"/>
      <c r="L120" s="148"/>
      <c r="M120" s="148"/>
      <c r="N120" s="178"/>
      <c r="O120" s="121"/>
      <c r="P120" s="120"/>
      <c r="Q120" s="120"/>
      <c r="R120" s="88"/>
      <c r="S120" s="120"/>
      <c r="T120" s="120"/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  <c r="AF120" s="120"/>
      <c r="AG120" s="120"/>
      <c r="AH120" s="120"/>
      <c r="AI120" s="120"/>
      <c r="AJ120" s="120"/>
      <c r="AK120" s="120"/>
    </row>
    <row r="121" spans="1:37" ht="17" thickBot="1" x14ac:dyDescent="0.25">
      <c r="A121" s="151"/>
      <c r="B121" s="152"/>
      <c r="C121" s="152"/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79"/>
      <c r="O121" s="120"/>
      <c r="P121" s="120"/>
      <c r="Q121" s="120"/>
      <c r="R121" s="88"/>
      <c r="S121" s="120"/>
      <c r="T121" s="120"/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  <c r="AF121" s="120"/>
      <c r="AG121" s="120"/>
      <c r="AH121" s="120"/>
      <c r="AI121" s="120"/>
      <c r="AJ121" s="120"/>
      <c r="AK121" s="120"/>
    </row>
    <row r="122" spans="1:37" ht="18" thickTop="1" thickBot="1" x14ac:dyDescent="0.25">
      <c r="P122" s="120"/>
      <c r="Q122" s="120"/>
      <c r="R122" s="88"/>
      <c r="S122" s="120"/>
      <c r="T122" s="120"/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  <c r="AF122" s="120"/>
      <c r="AG122" s="120"/>
      <c r="AH122" s="120"/>
      <c r="AI122" s="120"/>
      <c r="AJ122" s="120"/>
      <c r="AK122" s="120"/>
    </row>
    <row r="123" spans="1:37" ht="17" thickBot="1" x14ac:dyDescent="0.25">
      <c r="A123" s="180" t="s">
        <v>24</v>
      </c>
      <c r="B123" s="180" t="s">
        <v>72</v>
      </c>
      <c r="C123" s="180"/>
      <c r="D123" s="169"/>
      <c r="E123" s="169"/>
      <c r="F123" s="180" t="s">
        <v>73</v>
      </c>
      <c r="G123" s="169"/>
      <c r="H123" s="169"/>
      <c r="I123" s="180" t="s">
        <v>129</v>
      </c>
      <c r="J123" s="169"/>
      <c r="K123" s="171"/>
      <c r="L123" s="182" t="s">
        <v>133</v>
      </c>
      <c r="M123" s="183"/>
      <c r="N123" s="184"/>
      <c r="P123" s="120"/>
      <c r="Q123" s="120"/>
      <c r="R123" s="120"/>
      <c r="S123" s="120"/>
      <c r="T123" s="120"/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  <c r="AF123" s="120"/>
      <c r="AG123" s="120"/>
      <c r="AH123" s="120"/>
      <c r="AI123" s="120"/>
      <c r="AJ123" s="120"/>
      <c r="AK123" s="120"/>
    </row>
    <row r="124" spans="1:37" ht="19" thickBot="1" x14ac:dyDescent="0.25">
      <c r="A124" s="181"/>
      <c r="B124" s="122" t="s">
        <v>27</v>
      </c>
      <c r="C124" s="122" t="s">
        <v>12</v>
      </c>
      <c r="D124" s="122" t="s">
        <v>90</v>
      </c>
      <c r="E124" s="122" t="s">
        <v>5</v>
      </c>
      <c r="F124" s="123" t="s">
        <v>74</v>
      </c>
      <c r="G124" s="123" t="s">
        <v>75</v>
      </c>
      <c r="H124" s="123" t="s">
        <v>76</v>
      </c>
      <c r="I124" s="122" t="s">
        <v>117</v>
      </c>
      <c r="J124" s="122" t="s">
        <v>91</v>
      </c>
      <c r="K124" s="122" t="s">
        <v>130</v>
      </c>
      <c r="L124" s="46" t="s">
        <v>131</v>
      </c>
      <c r="M124" s="46" t="s">
        <v>132</v>
      </c>
      <c r="N124" s="46" t="s">
        <v>134</v>
      </c>
    </row>
    <row r="125" spans="1:37" x14ac:dyDescent="0.2">
      <c r="A125" s="81" t="s">
        <v>77</v>
      </c>
      <c r="B125" s="124">
        <v>237</v>
      </c>
      <c r="C125" s="125">
        <f>B125-D125</f>
        <v>203</v>
      </c>
      <c r="D125" s="125">
        <v>34</v>
      </c>
      <c r="E125" s="126">
        <v>29</v>
      </c>
      <c r="F125" s="124">
        <v>35</v>
      </c>
      <c r="G125" s="125">
        <v>28</v>
      </c>
      <c r="H125" s="126">
        <v>16</v>
      </c>
      <c r="I125" s="125">
        <v>11</v>
      </c>
      <c r="J125" s="83">
        <v>2</v>
      </c>
      <c r="K125" s="83">
        <v>12</v>
      </c>
      <c r="L125" s="82">
        <v>0</v>
      </c>
      <c r="M125" s="83">
        <v>2</v>
      </c>
      <c r="N125" s="84">
        <v>0</v>
      </c>
    </row>
    <row r="126" spans="1:37" x14ac:dyDescent="0.2">
      <c r="A126" s="86" t="s">
        <v>78</v>
      </c>
      <c r="B126" s="127">
        <v>126</v>
      </c>
      <c r="C126" s="128">
        <f t="shared" ref="C126:C132" si="85">B126-D126</f>
        <v>109</v>
      </c>
      <c r="D126" s="128">
        <v>17</v>
      </c>
      <c r="E126" s="129">
        <v>20</v>
      </c>
      <c r="F126" s="127">
        <v>21</v>
      </c>
      <c r="G126" s="128">
        <v>22</v>
      </c>
      <c r="H126" s="129">
        <v>6</v>
      </c>
      <c r="I126" s="128">
        <v>14</v>
      </c>
      <c r="J126" s="88">
        <v>2</v>
      </c>
      <c r="K126" s="88">
        <v>3</v>
      </c>
      <c r="L126" s="87">
        <v>0</v>
      </c>
      <c r="M126" s="88">
        <v>1</v>
      </c>
      <c r="N126" s="89">
        <v>0</v>
      </c>
    </row>
    <row r="127" spans="1:37" x14ac:dyDescent="0.2">
      <c r="A127" s="86" t="s">
        <v>79</v>
      </c>
      <c r="B127" s="127">
        <v>283</v>
      </c>
      <c r="C127" s="128">
        <f t="shared" si="85"/>
        <v>230</v>
      </c>
      <c r="D127" s="128">
        <v>53</v>
      </c>
      <c r="E127" s="129">
        <v>43</v>
      </c>
      <c r="F127" s="127">
        <v>32</v>
      </c>
      <c r="G127" s="128">
        <v>39</v>
      </c>
      <c r="H127" s="129">
        <v>17</v>
      </c>
      <c r="I127" s="128">
        <v>7</v>
      </c>
      <c r="J127" s="88">
        <v>2</v>
      </c>
      <c r="K127" s="88">
        <v>14</v>
      </c>
      <c r="L127" s="87">
        <v>0</v>
      </c>
      <c r="M127" s="88">
        <v>2</v>
      </c>
      <c r="N127" s="89">
        <v>0</v>
      </c>
    </row>
    <row r="128" spans="1:37" ht="17" thickBot="1" x14ac:dyDescent="0.25">
      <c r="A128" s="91" t="s">
        <v>80</v>
      </c>
      <c r="B128" s="130">
        <v>217</v>
      </c>
      <c r="C128" s="131">
        <f t="shared" si="85"/>
        <v>188</v>
      </c>
      <c r="D128" s="131">
        <v>29</v>
      </c>
      <c r="E128" s="132">
        <v>14</v>
      </c>
      <c r="F128" s="130">
        <v>46</v>
      </c>
      <c r="G128" s="131">
        <v>20</v>
      </c>
      <c r="H128" s="132">
        <v>9</v>
      </c>
      <c r="I128" s="131">
        <v>6</v>
      </c>
      <c r="J128" s="93">
        <v>2</v>
      </c>
      <c r="K128" s="93">
        <v>4</v>
      </c>
      <c r="L128" s="92">
        <v>0</v>
      </c>
      <c r="M128" s="93">
        <v>0</v>
      </c>
      <c r="N128" s="94">
        <v>0</v>
      </c>
    </row>
    <row r="129" spans="1:17" x14ac:dyDescent="0.2">
      <c r="A129" s="81" t="s">
        <v>81</v>
      </c>
      <c r="B129" s="127">
        <v>193</v>
      </c>
      <c r="C129" s="128">
        <f t="shared" si="85"/>
        <v>164</v>
      </c>
      <c r="D129" s="128">
        <v>29</v>
      </c>
      <c r="E129" s="129">
        <v>35</v>
      </c>
      <c r="F129" s="124">
        <v>33</v>
      </c>
      <c r="G129" s="125">
        <v>22</v>
      </c>
      <c r="H129" s="126">
        <v>15</v>
      </c>
      <c r="I129" s="125">
        <v>23</v>
      </c>
      <c r="J129" s="83">
        <v>4</v>
      </c>
      <c r="K129" s="83">
        <v>6</v>
      </c>
      <c r="L129" s="82">
        <v>0</v>
      </c>
      <c r="M129" s="83">
        <v>0</v>
      </c>
      <c r="N129" s="84">
        <v>1</v>
      </c>
    </row>
    <row r="130" spans="1:17" x14ac:dyDescent="0.2">
      <c r="A130" s="86" t="s">
        <v>82</v>
      </c>
      <c r="B130" s="127">
        <v>147</v>
      </c>
      <c r="C130" s="128">
        <f t="shared" si="85"/>
        <v>122</v>
      </c>
      <c r="D130" s="128">
        <v>25</v>
      </c>
      <c r="E130" s="129">
        <v>25</v>
      </c>
      <c r="F130" s="127">
        <v>21</v>
      </c>
      <c r="G130" s="128">
        <v>9</v>
      </c>
      <c r="H130" s="129">
        <v>4</v>
      </c>
      <c r="I130" s="128">
        <v>16</v>
      </c>
      <c r="J130" s="88">
        <v>4</v>
      </c>
      <c r="K130" s="88">
        <v>5</v>
      </c>
      <c r="L130" s="87">
        <v>0</v>
      </c>
      <c r="M130" s="88">
        <v>0</v>
      </c>
      <c r="N130" s="89">
        <v>0</v>
      </c>
    </row>
    <row r="131" spans="1:17" x14ac:dyDescent="0.2">
      <c r="A131" s="133" t="s">
        <v>83</v>
      </c>
      <c r="B131" s="127">
        <v>195</v>
      </c>
      <c r="C131" s="128">
        <f t="shared" si="85"/>
        <v>168</v>
      </c>
      <c r="D131" s="128">
        <v>27</v>
      </c>
      <c r="E131" s="129">
        <v>20</v>
      </c>
      <c r="F131" s="127">
        <v>48</v>
      </c>
      <c r="G131" s="128">
        <v>11</v>
      </c>
      <c r="H131" s="129">
        <v>11</v>
      </c>
      <c r="I131" s="128">
        <v>17</v>
      </c>
      <c r="J131" s="88">
        <v>0</v>
      </c>
      <c r="K131" s="88">
        <v>6</v>
      </c>
      <c r="L131" s="87">
        <v>0</v>
      </c>
      <c r="M131" s="88">
        <v>0</v>
      </c>
      <c r="N131" s="89">
        <v>0</v>
      </c>
    </row>
    <row r="132" spans="1:17" ht="17" thickBot="1" x14ac:dyDescent="0.25">
      <c r="A132" s="91" t="s">
        <v>84</v>
      </c>
      <c r="B132" s="130">
        <v>135</v>
      </c>
      <c r="C132" s="128">
        <f t="shared" si="85"/>
        <v>117</v>
      </c>
      <c r="D132" s="131">
        <v>18</v>
      </c>
      <c r="E132" s="132">
        <v>26</v>
      </c>
      <c r="F132" s="130">
        <v>23</v>
      </c>
      <c r="G132" s="131">
        <v>23</v>
      </c>
      <c r="H132" s="132">
        <v>3</v>
      </c>
      <c r="I132" s="131">
        <v>10</v>
      </c>
      <c r="J132" s="93">
        <v>1</v>
      </c>
      <c r="K132" s="93">
        <v>1</v>
      </c>
      <c r="L132" s="92">
        <v>0</v>
      </c>
      <c r="M132" s="93">
        <v>0</v>
      </c>
      <c r="N132" s="94">
        <v>0</v>
      </c>
    </row>
    <row r="133" spans="1:17" ht="17" thickBot="1" x14ac:dyDescent="0.25">
      <c r="A133" s="3" t="s">
        <v>26</v>
      </c>
      <c r="B133" s="24">
        <f t="shared" ref="B133:N133" si="86">SUM(B125:B132)</f>
        <v>1533</v>
      </c>
      <c r="C133" s="23">
        <f t="shared" si="86"/>
        <v>1301</v>
      </c>
      <c r="D133" s="23">
        <f t="shared" si="86"/>
        <v>232</v>
      </c>
      <c r="E133" s="23">
        <f t="shared" si="86"/>
        <v>212</v>
      </c>
      <c r="F133" s="24">
        <f t="shared" si="86"/>
        <v>259</v>
      </c>
      <c r="G133" s="23">
        <f t="shared" si="86"/>
        <v>174</v>
      </c>
      <c r="H133" s="22">
        <f t="shared" si="86"/>
        <v>81</v>
      </c>
      <c r="I133" s="23">
        <f>SUM(I125:I132)</f>
        <v>104</v>
      </c>
      <c r="J133" s="23">
        <f t="shared" si="86"/>
        <v>17</v>
      </c>
      <c r="K133" s="23">
        <f t="shared" si="86"/>
        <v>51</v>
      </c>
      <c r="L133" s="24">
        <f t="shared" si="86"/>
        <v>0</v>
      </c>
      <c r="M133" s="23">
        <f t="shared" si="86"/>
        <v>5</v>
      </c>
      <c r="N133" s="38">
        <f t="shared" si="86"/>
        <v>1</v>
      </c>
    </row>
    <row r="134" spans="1:17" ht="17" thickBot="1" x14ac:dyDescent="0.25"/>
    <row r="135" spans="1:17" ht="17" customHeight="1" thickBot="1" x14ac:dyDescent="0.25">
      <c r="D135" s="174" t="s">
        <v>85</v>
      </c>
      <c r="E135" s="155" t="s">
        <v>24</v>
      </c>
      <c r="F135" s="168" t="s">
        <v>135</v>
      </c>
      <c r="G135" s="169"/>
      <c r="H135" s="169"/>
      <c r="I135" s="170" t="s">
        <v>129</v>
      </c>
      <c r="J135" s="169"/>
      <c r="K135" s="171"/>
      <c r="L135" s="165" t="s">
        <v>86</v>
      </c>
      <c r="M135" s="172" t="s">
        <v>136</v>
      </c>
      <c r="N135" s="165" t="s">
        <v>137</v>
      </c>
      <c r="O135" s="165" t="s">
        <v>138</v>
      </c>
      <c r="P135" s="165" t="s">
        <v>139</v>
      </c>
      <c r="Q135" s="165" t="s">
        <v>140</v>
      </c>
    </row>
    <row r="136" spans="1:17" ht="19" thickBot="1" x14ac:dyDescent="0.25">
      <c r="D136" s="175"/>
      <c r="E136" s="156"/>
      <c r="F136" s="134" t="s">
        <v>74</v>
      </c>
      <c r="G136" s="123" t="s">
        <v>75</v>
      </c>
      <c r="H136" s="135" t="s">
        <v>76</v>
      </c>
      <c r="I136" s="14" t="s">
        <v>117</v>
      </c>
      <c r="J136" s="136" t="s">
        <v>91</v>
      </c>
      <c r="K136" s="122" t="s">
        <v>130</v>
      </c>
      <c r="L136" s="167"/>
      <c r="M136" s="173"/>
      <c r="N136" s="166"/>
      <c r="O136" s="166"/>
      <c r="P136" s="167"/>
      <c r="Q136" s="166"/>
    </row>
    <row r="137" spans="1:17" x14ac:dyDescent="0.2">
      <c r="D137" s="175"/>
      <c r="E137" s="81" t="s">
        <v>77</v>
      </c>
      <c r="F137" s="12">
        <f>F125/C125</f>
        <v>0.17241379310344829</v>
      </c>
      <c r="G137" s="16">
        <f t="shared" ref="G137:G144" si="87">G125/C125</f>
        <v>0.13793103448275862</v>
      </c>
      <c r="H137" s="16">
        <f>H125/C125</f>
        <v>7.8817733990147784E-2</v>
      </c>
      <c r="I137" s="8">
        <f>I125/D125</f>
        <v>0.3235294117647059</v>
      </c>
      <c r="J137" s="16">
        <f t="shared" ref="J137:J144" si="88">J125/D125</f>
        <v>5.8823529411764705E-2</v>
      </c>
      <c r="K137" s="20">
        <f t="shared" ref="K137:K144" si="89">K125/D125</f>
        <v>0.35294117647058826</v>
      </c>
      <c r="L137" s="16">
        <f t="shared" ref="L137:L144" si="90">1-(SUM(F137:H137))</f>
        <v>0.61083743842364524</v>
      </c>
      <c r="M137" s="137">
        <f t="shared" ref="M137:M144" si="91">1-(SUM(J137:K137))</f>
        <v>0.58823529411764697</v>
      </c>
      <c r="N137" s="97">
        <f>(SUM(I125,K125))/D125</f>
        <v>0.67647058823529416</v>
      </c>
      <c r="O137" s="97">
        <f>(K125+J125)/D125</f>
        <v>0.41176470588235292</v>
      </c>
      <c r="P137" s="98">
        <f t="shared" ref="P137:P144" si="92">(K125+I125)/(SUM(K125,I125,H125,F125))</f>
        <v>0.3108108108108108</v>
      </c>
      <c r="Q137" s="138">
        <f t="shared" ref="Q137:Q144" si="93">(K125+J125)/(SUM(K125,J125,H125,G125))</f>
        <v>0.2413793103448276</v>
      </c>
    </row>
    <row r="138" spans="1:17" x14ac:dyDescent="0.2">
      <c r="D138" s="175"/>
      <c r="E138" s="86" t="s">
        <v>78</v>
      </c>
      <c r="F138" s="8">
        <f t="shared" ref="F138:F144" si="94">F126/C126</f>
        <v>0.19266055045871561</v>
      </c>
      <c r="G138" s="15">
        <f t="shared" si="87"/>
        <v>0.20183486238532111</v>
      </c>
      <c r="H138" s="15">
        <f t="shared" ref="H138:I144" si="95">H126/C126</f>
        <v>5.5045871559633031E-2</v>
      </c>
      <c r="I138" s="8">
        <f t="shared" si="95"/>
        <v>0.82352941176470584</v>
      </c>
      <c r="J138" s="15">
        <f t="shared" si="88"/>
        <v>0.11764705882352941</v>
      </c>
      <c r="K138" s="19">
        <f t="shared" si="89"/>
        <v>0.17647058823529413</v>
      </c>
      <c r="L138" s="15">
        <f t="shared" si="90"/>
        <v>0.55045871559633031</v>
      </c>
      <c r="M138" s="139">
        <f t="shared" si="91"/>
        <v>0.70588235294117641</v>
      </c>
      <c r="N138" s="100">
        <f t="shared" ref="N138:N144" si="96">(SUM(I126,K126))/D126</f>
        <v>1</v>
      </c>
      <c r="O138" s="100">
        <f t="shared" ref="O138:O144" si="97">(K126+J126)/D126</f>
        <v>0.29411764705882354</v>
      </c>
      <c r="P138" s="101">
        <f t="shared" si="92"/>
        <v>0.38636363636363635</v>
      </c>
      <c r="Q138" s="103">
        <f t="shared" si="93"/>
        <v>0.15151515151515152</v>
      </c>
    </row>
    <row r="139" spans="1:17" x14ac:dyDescent="0.2">
      <c r="D139" s="175"/>
      <c r="E139" s="86" t="s">
        <v>79</v>
      </c>
      <c r="F139" s="8">
        <f t="shared" si="94"/>
        <v>0.1391304347826087</v>
      </c>
      <c r="G139" s="15">
        <f t="shared" si="87"/>
        <v>0.16956521739130434</v>
      </c>
      <c r="H139" s="15">
        <f t="shared" si="95"/>
        <v>7.3913043478260873E-2</v>
      </c>
      <c r="I139" s="8">
        <f t="shared" si="95"/>
        <v>0.13207547169811321</v>
      </c>
      <c r="J139" s="15">
        <f t="shared" si="88"/>
        <v>3.7735849056603772E-2</v>
      </c>
      <c r="K139" s="19">
        <f t="shared" si="89"/>
        <v>0.26415094339622641</v>
      </c>
      <c r="L139" s="15">
        <f t="shared" si="90"/>
        <v>0.61739130434782608</v>
      </c>
      <c r="M139" s="139">
        <f t="shared" si="91"/>
        <v>0.69811320754716988</v>
      </c>
      <c r="N139" s="100">
        <f t="shared" si="96"/>
        <v>0.39622641509433965</v>
      </c>
      <c r="O139" s="100">
        <f t="shared" si="97"/>
        <v>0.30188679245283018</v>
      </c>
      <c r="P139" s="101">
        <f t="shared" si="92"/>
        <v>0.3</v>
      </c>
      <c r="Q139" s="103">
        <f t="shared" si="93"/>
        <v>0.22222222222222221</v>
      </c>
    </row>
    <row r="140" spans="1:17" ht="17" thickBot="1" x14ac:dyDescent="0.25">
      <c r="D140" s="175"/>
      <c r="E140" s="91" t="s">
        <v>80</v>
      </c>
      <c r="F140" s="5">
        <f t="shared" si="94"/>
        <v>0.24468085106382978</v>
      </c>
      <c r="G140" s="17">
        <f t="shared" si="87"/>
        <v>0.10638297872340426</v>
      </c>
      <c r="H140" s="17">
        <f t="shared" si="95"/>
        <v>4.7872340425531915E-2</v>
      </c>
      <c r="I140" s="5">
        <f t="shared" si="95"/>
        <v>0.20689655172413793</v>
      </c>
      <c r="J140" s="17">
        <f t="shared" si="88"/>
        <v>6.8965517241379309E-2</v>
      </c>
      <c r="K140" s="18">
        <f t="shared" si="89"/>
        <v>0.13793103448275862</v>
      </c>
      <c r="L140" s="17">
        <f t="shared" si="90"/>
        <v>0.60106382978723405</v>
      </c>
      <c r="M140" s="140">
        <f t="shared" si="91"/>
        <v>0.7931034482758621</v>
      </c>
      <c r="N140" s="100">
        <f t="shared" si="96"/>
        <v>0.34482758620689657</v>
      </c>
      <c r="O140" s="100">
        <f t="shared" si="97"/>
        <v>0.20689655172413793</v>
      </c>
      <c r="P140" s="104">
        <f t="shared" si="92"/>
        <v>0.15384615384615385</v>
      </c>
      <c r="Q140" s="141">
        <f t="shared" si="93"/>
        <v>0.17142857142857143</v>
      </c>
    </row>
    <row r="141" spans="1:17" x14ac:dyDescent="0.2">
      <c r="D141" s="175"/>
      <c r="E141" s="81" t="s">
        <v>81</v>
      </c>
      <c r="F141" s="8">
        <f t="shared" si="94"/>
        <v>0.20121951219512196</v>
      </c>
      <c r="G141" s="15">
        <f t="shared" si="87"/>
        <v>0.13414634146341464</v>
      </c>
      <c r="H141" s="15">
        <f t="shared" si="95"/>
        <v>9.1463414634146339E-2</v>
      </c>
      <c r="I141" s="8">
        <f t="shared" si="95"/>
        <v>0.7931034482758621</v>
      </c>
      <c r="J141" s="15">
        <f t="shared" si="88"/>
        <v>0.13793103448275862</v>
      </c>
      <c r="K141" s="19">
        <f t="shared" si="89"/>
        <v>0.20689655172413793</v>
      </c>
      <c r="L141" s="16">
        <f t="shared" si="90"/>
        <v>0.57317073170731703</v>
      </c>
      <c r="M141" s="137">
        <f t="shared" si="91"/>
        <v>0.65517241379310343</v>
      </c>
      <c r="N141" s="97">
        <f t="shared" si="96"/>
        <v>1</v>
      </c>
      <c r="O141" s="97">
        <f t="shared" si="97"/>
        <v>0.34482758620689657</v>
      </c>
      <c r="P141" s="101">
        <f t="shared" si="92"/>
        <v>0.37662337662337664</v>
      </c>
      <c r="Q141" s="138">
        <f t="shared" si="93"/>
        <v>0.21276595744680851</v>
      </c>
    </row>
    <row r="142" spans="1:17" x14ac:dyDescent="0.2">
      <c r="D142" s="175"/>
      <c r="E142" s="86" t="s">
        <v>82</v>
      </c>
      <c r="F142" s="8">
        <f t="shared" si="94"/>
        <v>0.1721311475409836</v>
      </c>
      <c r="G142" s="15">
        <f t="shared" si="87"/>
        <v>7.3770491803278687E-2</v>
      </c>
      <c r="H142" s="15">
        <f t="shared" si="95"/>
        <v>3.2786885245901641E-2</v>
      </c>
      <c r="I142" s="8">
        <f t="shared" si="95"/>
        <v>0.64</v>
      </c>
      <c r="J142" s="15">
        <f t="shared" si="88"/>
        <v>0.16</v>
      </c>
      <c r="K142" s="19">
        <f t="shared" si="89"/>
        <v>0.2</v>
      </c>
      <c r="L142" s="15">
        <f t="shared" si="90"/>
        <v>0.72131147540983609</v>
      </c>
      <c r="M142" s="139">
        <f t="shared" si="91"/>
        <v>0.64</v>
      </c>
      <c r="N142" s="100">
        <f t="shared" si="96"/>
        <v>0.84</v>
      </c>
      <c r="O142" s="100">
        <f t="shared" si="97"/>
        <v>0.36</v>
      </c>
      <c r="P142" s="101">
        <f t="shared" si="92"/>
        <v>0.45652173913043476</v>
      </c>
      <c r="Q142" s="103">
        <f t="shared" si="93"/>
        <v>0.40909090909090912</v>
      </c>
    </row>
    <row r="143" spans="1:17" x14ac:dyDescent="0.2">
      <c r="D143" s="175"/>
      <c r="E143" s="133" t="s">
        <v>83</v>
      </c>
      <c r="F143" s="8">
        <f t="shared" si="94"/>
        <v>0.2857142857142857</v>
      </c>
      <c r="G143" s="15">
        <f t="shared" si="87"/>
        <v>6.5476190476190479E-2</v>
      </c>
      <c r="H143" s="15">
        <f t="shared" si="95"/>
        <v>6.5476190476190479E-2</v>
      </c>
      <c r="I143" s="8">
        <f t="shared" si="95"/>
        <v>0.62962962962962965</v>
      </c>
      <c r="J143" s="15">
        <f t="shared" si="88"/>
        <v>0</v>
      </c>
      <c r="K143" s="19">
        <f t="shared" si="89"/>
        <v>0.22222222222222221</v>
      </c>
      <c r="L143" s="15">
        <f t="shared" si="90"/>
        <v>0.58333333333333337</v>
      </c>
      <c r="M143" s="139">
        <f t="shared" si="91"/>
        <v>0.77777777777777779</v>
      </c>
      <c r="N143" s="100">
        <f t="shared" si="96"/>
        <v>0.85185185185185186</v>
      </c>
      <c r="O143" s="100">
        <f t="shared" si="97"/>
        <v>0.22222222222222221</v>
      </c>
      <c r="P143" s="101">
        <f t="shared" si="92"/>
        <v>0.28048780487804881</v>
      </c>
      <c r="Q143" s="103">
        <f t="shared" si="93"/>
        <v>0.21428571428571427</v>
      </c>
    </row>
    <row r="144" spans="1:17" ht="17" thickBot="1" x14ac:dyDescent="0.25">
      <c r="D144" s="176"/>
      <c r="E144" s="91" t="s">
        <v>84</v>
      </c>
      <c r="F144" s="5">
        <f t="shared" si="94"/>
        <v>0.19658119658119658</v>
      </c>
      <c r="G144" s="17">
        <f t="shared" si="87"/>
        <v>0.19658119658119658</v>
      </c>
      <c r="H144" s="17">
        <f t="shared" si="95"/>
        <v>2.564102564102564E-2</v>
      </c>
      <c r="I144" s="5">
        <f t="shared" si="95"/>
        <v>0.55555555555555558</v>
      </c>
      <c r="J144" s="17">
        <f t="shared" si="88"/>
        <v>5.5555555555555552E-2</v>
      </c>
      <c r="K144" s="18">
        <f t="shared" si="89"/>
        <v>5.5555555555555552E-2</v>
      </c>
      <c r="L144" s="17">
        <f t="shared" si="90"/>
        <v>0.58119658119658113</v>
      </c>
      <c r="M144" s="140">
        <f t="shared" si="91"/>
        <v>0.88888888888888884</v>
      </c>
      <c r="N144" s="100">
        <f t="shared" si="96"/>
        <v>0.61111111111111116</v>
      </c>
      <c r="O144" s="100">
        <f t="shared" si="97"/>
        <v>0.1111111111111111</v>
      </c>
      <c r="P144" s="104">
        <f t="shared" si="92"/>
        <v>0.29729729729729731</v>
      </c>
      <c r="Q144" s="141">
        <f t="shared" si="93"/>
        <v>7.1428571428571425E-2</v>
      </c>
    </row>
    <row r="145" spans="4:26" x14ac:dyDescent="0.2">
      <c r="D145" s="142"/>
      <c r="N145" s="143"/>
      <c r="O145" s="143"/>
    </row>
    <row r="146" spans="4:26" ht="17" thickBot="1" x14ac:dyDescent="0.25">
      <c r="D146" s="144"/>
      <c r="N146" s="145"/>
      <c r="O146" s="145"/>
    </row>
    <row r="147" spans="4:26" ht="17" customHeight="1" thickBot="1" x14ac:dyDescent="0.25">
      <c r="D147" s="144"/>
      <c r="E147" s="163" t="s">
        <v>7</v>
      </c>
      <c r="F147" s="168" t="s">
        <v>135</v>
      </c>
      <c r="G147" s="169"/>
      <c r="H147" s="169"/>
      <c r="I147" s="170" t="s">
        <v>129</v>
      </c>
      <c r="J147" s="169"/>
      <c r="K147" s="171"/>
      <c r="L147" s="165" t="s">
        <v>86</v>
      </c>
      <c r="M147" s="172" t="s">
        <v>136</v>
      </c>
      <c r="N147" s="165" t="s">
        <v>137</v>
      </c>
      <c r="O147" s="165" t="s">
        <v>138</v>
      </c>
      <c r="P147" s="165" t="s">
        <v>142</v>
      </c>
      <c r="Q147" s="165" t="s">
        <v>145</v>
      </c>
    </row>
    <row r="148" spans="4:26" ht="19" thickBot="1" x14ac:dyDescent="0.25">
      <c r="D148" s="144"/>
      <c r="E148" s="164"/>
      <c r="F148" s="134" t="s">
        <v>74</v>
      </c>
      <c r="G148" s="123" t="s">
        <v>75</v>
      </c>
      <c r="H148" s="123" t="s">
        <v>76</v>
      </c>
      <c r="I148" s="123" t="s">
        <v>141</v>
      </c>
      <c r="J148" s="122" t="s">
        <v>91</v>
      </c>
      <c r="K148" s="122" t="s">
        <v>130</v>
      </c>
      <c r="L148" s="167"/>
      <c r="M148" s="173"/>
      <c r="N148" s="166"/>
      <c r="O148" s="166"/>
      <c r="P148" s="166"/>
      <c r="Q148" s="166"/>
    </row>
    <row r="149" spans="4:26" x14ac:dyDescent="0.2">
      <c r="E149" s="13" t="s">
        <v>3</v>
      </c>
      <c r="F149" s="12">
        <f t="shared" ref="F149:O149" si="98">AVERAGE(F137:F140)</f>
        <v>0.18722140735215059</v>
      </c>
      <c r="G149" s="16">
        <f t="shared" si="98"/>
        <v>0.15392852324569709</v>
      </c>
      <c r="H149" s="20">
        <f t="shared" si="98"/>
        <v>6.3912247363393404E-2</v>
      </c>
      <c r="I149" s="16">
        <f t="shared" si="98"/>
        <v>0.37150771173791569</v>
      </c>
      <c r="J149" s="16">
        <f t="shared" si="98"/>
        <v>7.0792988633319287E-2</v>
      </c>
      <c r="K149" s="20">
        <f t="shared" si="98"/>
        <v>0.23287343564621688</v>
      </c>
      <c r="L149" s="12">
        <f t="shared" si="98"/>
        <v>0.59493782203875889</v>
      </c>
      <c r="M149" s="137">
        <f t="shared" si="98"/>
        <v>0.69633357572046384</v>
      </c>
      <c r="N149" s="137">
        <f t="shared" si="98"/>
        <v>0.60438114738413251</v>
      </c>
      <c r="O149" s="137">
        <f t="shared" si="98"/>
        <v>0.30366642427953611</v>
      </c>
      <c r="P149" s="138">
        <f>AVERAGE(P137:P140,N101:N103)</f>
        <v>0.35803790803790808</v>
      </c>
      <c r="Q149" s="138">
        <f>AVERAGE(Q137:Q140,N42:N44)</f>
        <v>0.2610307302814433</v>
      </c>
    </row>
    <row r="150" spans="4:26" x14ac:dyDescent="0.2">
      <c r="E150" s="9" t="s">
        <v>2</v>
      </c>
      <c r="F150" s="8">
        <f t="shared" ref="F150:O150" si="99">AVERAGE(F141:F144)</f>
        <v>0.21391153550789696</v>
      </c>
      <c r="G150" s="15">
        <f t="shared" si="99"/>
        <v>0.11749355508102011</v>
      </c>
      <c r="H150" s="19">
        <f t="shared" si="99"/>
        <v>5.3841878999316022E-2</v>
      </c>
      <c r="I150" s="15">
        <f t="shared" si="99"/>
        <v>0.65457215836526195</v>
      </c>
      <c r="J150" s="15">
        <f t="shared" si="99"/>
        <v>8.8371647509578544E-2</v>
      </c>
      <c r="K150" s="19">
        <f t="shared" si="99"/>
        <v>0.17116858237547894</v>
      </c>
      <c r="L150" s="8">
        <f t="shared" si="99"/>
        <v>0.61475303041176699</v>
      </c>
      <c r="M150" s="139">
        <f t="shared" si="99"/>
        <v>0.74045977011494246</v>
      </c>
      <c r="N150" s="139">
        <f t="shared" si="99"/>
        <v>0.82574074074074078</v>
      </c>
      <c r="O150" s="139">
        <f t="shared" si="99"/>
        <v>0.25954022988505748</v>
      </c>
      <c r="P150" s="103">
        <f>AVERAGE(P141:P144,N104:N106)</f>
        <v>0.39821678850235137</v>
      </c>
      <c r="Q150" s="103">
        <f>AVERAGE(Q141:Q144,N45:N48)</f>
        <v>0.32234854637794624</v>
      </c>
    </row>
    <row r="151" spans="4:26" ht="17" thickBot="1" x14ac:dyDescent="0.25">
      <c r="E151" s="6" t="s">
        <v>1</v>
      </c>
      <c r="F151" s="5"/>
      <c r="G151" s="17"/>
      <c r="H151" s="18"/>
      <c r="I151" s="17"/>
      <c r="J151" s="17"/>
      <c r="K151" s="18"/>
      <c r="L151" s="71"/>
      <c r="M151" s="140"/>
      <c r="N151" s="140"/>
      <c r="O151" s="140"/>
      <c r="P151" s="141">
        <f>AVERAGE(N107:N109)</f>
        <v>0.29953379953379949</v>
      </c>
      <c r="Q151" s="141">
        <f>AVERAGE(N49:N51)</f>
        <v>0.2471264367816092</v>
      </c>
    </row>
    <row r="152" spans="4:26" ht="17" thickBot="1" x14ac:dyDescent="0.25">
      <c r="E152" s="3" t="s">
        <v>0</v>
      </c>
      <c r="F152" s="107">
        <f t="shared" ref="F152:O152" si="100">AVERAGE(F149:F151)</f>
        <v>0.20056647143002376</v>
      </c>
      <c r="G152" s="108">
        <f t="shared" si="100"/>
        <v>0.13571103916335858</v>
      </c>
      <c r="H152" s="109">
        <f t="shared" si="100"/>
        <v>5.8877063181354716E-2</v>
      </c>
      <c r="I152" s="108">
        <f t="shared" si="100"/>
        <v>0.51303993505158885</v>
      </c>
      <c r="J152" s="108">
        <f t="shared" si="100"/>
        <v>7.9582318071448915E-2</v>
      </c>
      <c r="K152" s="110">
        <f t="shared" si="100"/>
        <v>0.20202100901084791</v>
      </c>
      <c r="L152" s="77">
        <f t="shared" si="100"/>
        <v>0.60484542622526294</v>
      </c>
      <c r="M152" s="111">
        <f t="shared" si="100"/>
        <v>0.71839667291770315</v>
      </c>
      <c r="N152" s="111">
        <f t="shared" si="100"/>
        <v>0.7150609440624367</v>
      </c>
      <c r="O152" s="111">
        <f t="shared" si="100"/>
        <v>0.28160332708229679</v>
      </c>
      <c r="P152" s="111">
        <f>AVERAGE(P149:P151)</f>
        <v>0.35192949869135298</v>
      </c>
      <c r="Q152" s="111">
        <f>AVERAGE(Q149:Q151)</f>
        <v>0.2768352378136662</v>
      </c>
      <c r="Z152" s="146">
        <f>SUM(O117:V117)</f>
        <v>1.0000000000000002</v>
      </c>
    </row>
    <row r="153" spans="4:26" x14ac:dyDescent="0.2">
      <c r="P153" s="165" t="s">
        <v>143</v>
      </c>
      <c r="Q153" s="165" t="s">
        <v>144</v>
      </c>
    </row>
    <row r="154" spans="4:26" ht="17" thickBot="1" x14ac:dyDescent="0.25">
      <c r="P154" s="166"/>
      <c r="Q154" s="166"/>
    </row>
    <row r="155" spans="4:26" x14ac:dyDescent="0.2">
      <c r="P155" s="138">
        <f>AVERAGE(N137:N140,N80:N82)</f>
        <v>0.62389790786953847</v>
      </c>
      <c r="Q155" s="138">
        <f>AVERAGE(O137:O140,N20:N22)</f>
        <v>0.42182299074476892</v>
      </c>
    </row>
    <row r="156" spans="4:26" x14ac:dyDescent="0.2">
      <c r="P156" s="103">
        <f>AVERAGE(N141:N144,N83:N84,N85)</f>
        <v>0.82591869598080792</v>
      </c>
      <c r="Q156" s="103">
        <f>AVERAGE(O141:O144,N23:N26)</f>
        <v>0.35547772988505749</v>
      </c>
    </row>
    <row r="157" spans="4:26" ht="17" thickBot="1" x14ac:dyDescent="0.25">
      <c r="P157" s="141">
        <v>0.53421276977610266</v>
      </c>
      <c r="Q157" s="141">
        <f>AVERAGE(N27:N29)</f>
        <v>0.52607808857808858</v>
      </c>
    </row>
    <row r="158" spans="4:26" ht="17" thickBot="1" x14ac:dyDescent="0.25">
      <c r="P158" s="111">
        <f>AVERAGE(P155:P157)</f>
        <v>0.66134312454214961</v>
      </c>
      <c r="Q158" s="111">
        <f>AVERAGE(Q155:Q157)</f>
        <v>0.43445960306930492</v>
      </c>
    </row>
  </sheetData>
  <mergeCells count="76">
    <mergeCell ref="E32:E33"/>
    <mergeCell ref="F32:M32"/>
    <mergeCell ref="N32:N33"/>
    <mergeCell ref="A1:AD2"/>
    <mergeCell ref="A4:A5"/>
    <mergeCell ref="B4:F4"/>
    <mergeCell ref="G4:J4"/>
    <mergeCell ref="K4:L4"/>
    <mergeCell ref="M4:P4"/>
    <mergeCell ref="Q4:R4"/>
    <mergeCell ref="S4:V4"/>
    <mergeCell ref="W4:X4"/>
    <mergeCell ref="Y4:AB4"/>
    <mergeCell ref="AC4:AD4"/>
    <mergeCell ref="E18:E19"/>
    <mergeCell ref="F18:M18"/>
    <mergeCell ref="N18:N19"/>
    <mergeCell ref="O18:V18"/>
    <mergeCell ref="E40:E41"/>
    <mergeCell ref="F40:M40"/>
    <mergeCell ref="N40:N41"/>
    <mergeCell ref="E54:E55"/>
    <mergeCell ref="F54:M54"/>
    <mergeCell ref="N54:N55"/>
    <mergeCell ref="E91:E92"/>
    <mergeCell ref="F91:M91"/>
    <mergeCell ref="N91:N92"/>
    <mergeCell ref="A62:AD63"/>
    <mergeCell ref="A65:A66"/>
    <mergeCell ref="B65:F65"/>
    <mergeCell ref="G65:J65"/>
    <mergeCell ref="K65:L65"/>
    <mergeCell ref="M65:P65"/>
    <mergeCell ref="Q65:R65"/>
    <mergeCell ref="S65:V65"/>
    <mergeCell ref="W65:X65"/>
    <mergeCell ref="Y65:AB65"/>
    <mergeCell ref="AC65:AD65"/>
    <mergeCell ref="E78:E79"/>
    <mergeCell ref="F78:M78"/>
    <mergeCell ref="N78:N79"/>
    <mergeCell ref="O78:V78"/>
    <mergeCell ref="E99:E100"/>
    <mergeCell ref="F99:M99"/>
    <mergeCell ref="N99:N100"/>
    <mergeCell ref="E112:E113"/>
    <mergeCell ref="F112:M112"/>
    <mergeCell ref="N112:N113"/>
    <mergeCell ref="O112:V112"/>
    <mergeCell ref="A120:N121"/>
    <mergeCell ref="A123:A124"/>
    <mergeCell ref="B123:E123"/>
    <mergeCell ref="F123:H123"/>
    <mergeCell ref="I123:K123"/>
    <mergeCell ref="L123:N123"/>
    <mergeCell ref="D135:D144"/>
    <mergeCell ref="E135:E136"/>
    <mergeCell ref="F135:H135"/>
    <mergeCell ref="I135:K135"/>
    <mergeCell ref="L135:L136"/>
    <mergeCell ref="N135:N136"/>
    <mergeCell ref="O135:O136"/>
    <mergeCell ref="P135:P136"/>
    <mergeCell ref="Q135:Q136"/>
    <mergeCell ref="E147:E148"/>
    <mergeCell ref="F147:H147"/>
    <mergeCell ref="I147:K147"/>
    <mergeCell ref="L147:L148"/>
    <mergeCell ref="M147:M148"/>
    <mergeCell ref="N147:N148"/>
    <mergeCell ref="M135:M136"/>
    <mergeCell ref="O147:O148"/>
    <mergeCell ref="P147:P148"/>
    <mergeCell ref="Q147:Q148"/>
    <mergeCell ref="P153:P154"/>
    <mergeCell ref="Q153:Q154"/>
  </mergeCell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topLeftCell="A22" workbookViewId="0">
      <selection activeCell="G38" sqref="G38"/>
    </sheetView>
  </sheetViews>
  <sheetFormatPr baseColWidth="10" defaultRowHeight="16" x14ac:dyDescent="0.2"/>
  <cols>
    <col min="1" max="1" width="16.6640625" style="1" customWidth="1"/>
    <col min="2" max="3" width="17.33203125" style="1" customWidth="1"/>
    <col min="4" max="4" width="25.5" style="1" customWidth="1"/>
    <col min="5" max="5" width="28.1640625" style="1" customWidth="1"/>
    <col min="6" max="6" width="31.6640625" style="1" customWidth="1"/>
    <col min="7" max="7" width="25.83203125" style="1" customWidth="1"/>
    <col min="8" max="8" width="27.1640625" style="1" customWidth="1"/>
    <col min="9" max="9" width="11.6640625" style="1" customWidth="1"/>
    <col min="10" max="16384" width="10.83203125" style="1"/>
  </cols>
  <sheetData>
    <row r="1" spans="1:14" ht="17" thickTop="1" x14ac:dyDescent="0.2">
      <c r="A1" s="147" t="s">
        <v>33</v>
      </c>
      <c r="B1" s="148"/>
      <c r="C1" s="148"/>
      <c r="D1" s="148"/>
      <c r="E1" s="148"/>
      <c r="F1" s="148"/>
      <c r="G1" s="178"/>
      <c r="H1" s="21"/>
      <c r="I1" s="21"/>
      <c r="J1" s="21"/>
      <c r="K1" s="21"/>
      <c r="L1" s="21"/>
      <c r="M1" s="21"/>
      <c r="N1" s="21"/>
    </row>
    <row r="2" spans="1:14" ht="17" thickBot="1" x14ac:dyDescent="0.25">
      <c r="A2" s="151"/>
      <c r="B2" s="152"/>
      <c r="C2" s="152"/>
      <c r="D2" s="152"/>
      <c r="E2" s="152"/>
      <c r="F2" s="152"/>
      <c r="G2" s="179"/>
      <c r="H2" s="21"/>
      <c r="I2" s="21"/>
      <c r="J2" s="21"/>
      <c r="K2" s="21"/>
      <c r="L2" s="21"/>
      <c r="M2" s="21"/>
      <c r="N2" s="21"/>
    </row>
    <row r="3" spans="1:14" ht="18" thickTop="1" thickBot="1" x14ac:dyDescent="0.25"/>
    <row r="4" spans="1:14" ht="17" thickBot="1" x14ac:dyDescent="0.25">
      <c r="A4" s="200" t="s">
        <v>24</v>
      </c>
      <c r="B4" s="157" t="s">
        <v>133</v>
      </c>
      <c r="C4" s="158"/>
      <c r="D4" s="158"/>
      <c r="E4" s="158"/>
      <c r="F4" s="157" t="s">
        <v>34</v>
      </c>
      <c r="G4" s="202"/>
      <c r="H4" s="42"/>
      <c r="I4" s="42"/>
      <c r="J4" s="42"/>
      <c r="K4" s="42"/>
      <c r="L4" s="42"/>
    </row>
    <row r="5" spans="1:14" ht="19" thickBot="1" x14ac:dyDescent="0.25">
      <c r="A5" s="201"/>
      <c r="B5" s="43" t="s">
        <v>146</v>
      </c>
      <c r="C5" s="43" t="s">
        <v>5</v>
      </c>
      <c r="D5" s="44" t="s">
        <v>147</v>
      </c>
      <c r="E5" s="45" t="s">
        <v>148</v>
      </c>
      <c r="F5" s="46" t="s">
        <v>149</v>
      </c>
      <c r="G5" s="47" t="s">
        <v>150</v>
      </c>
    </row>
    <row r="6" spans="1:14" x14ac:dyDescent="0.2">
      <c r="A6" s="13" t="s">
        <v>35</v>
      </c>
      <c r="B6" s="48">
        <v>86</v>
      </c>
      <c r="C6" s="49">
        <f>B6-D6</f>
        <v>74</v>
      </c>
      <c r="D6" s="49">
        <v>12</v>
      </c>
      <c r="E6" s="50">
        <v>27</v>
      </c>
      <c r="F6" s="48">
        <v>27</v>
      </c>
      <c r="G6" s="51">
        <v>2</v>
      </c>
    </row>
    <row r="7" spans="1:14" x14ac:dyDescent="0.2">
      <c r="A7" s="9" t="s">
        <v>21</v>
      </c>
      <c r="B7" s="52">
        <v>37</v>
      </c>
      <c r="C7" s="53">
        <f t="shared" ref="C7:C17" si="0">B7-D7</f>
        <v>34</v>
      </c>
      <c r="D7" s="53">
        <v>3</v>
      </c>
      <c r="E7" s="54">
        <v>23</v>
      </c>
      <c r="F7" s="52">
        <v>23</v>
      </c>
      <c r="G7" s="55">
        <v>0</v>
      </c>
    </row>
    <row r="8" spans="1:14" x14ac:dyDescent="0.2">
      <c r="A8" s="9" t="s">
        <v>20</v>
      </c>
      <c r="B8" s="52">
        <v>44</v>
      </c>
      <c r="C8" s="53">
        <f t="shared" si="0"/>
        <v>38</v>
      </c>
      <c r="D8" s="53">
        <v>6</v>
      </c>
      <c r="E8" s="54">
        <v>22</v>
      </c>
      <c r="F8" s="52">
        <v>21</v>
      </c>
      <c r="G8" s="55">
        <v>0</v>
      </c>
    </row>
    <row r="9" spans="1:14" x14ac:dyDescent="0.2">
      <c r="A9" s="9" t="s">
        <v>36</v>
      </c>
      <c r="B9" s="52">
        <v>58</v>
      </c>
      <c r="C9" s="53">
        <f t="shared" si="0"/>
        <v>48</v>
      </c>
      <c r="D9" s="53">
        <v>10</v>
      </c>
      <c r="E9" s="54">
        <v>25</v>
      </c>
      <c r="F9" s="52">
        <v>24</v>
      </c>
      <c r="G9" s="55">
        <v>2</v>
      </c>
    </row>
    <row r="10" spans="1:14" x14ac:dyDescent="0.2">
      <c r="A10" s="9" t="s">
        <v>37</v>
      </c>
      <c r="B10" s="52">
        <v>67</v>
      </c>
      <c r="C10" s="53">
        <f t="shared" si="0"/>
        <v>58</v>
      </c>
      <c r="D10" s="53">
        <v>9</v>
      </c>
      <c r="E10" s="54">
        <v>25</v>
      </c>
      <c r="F10" s="52">
        <v>24</v>
      </c>
      <c r="G10" s="55">
        <v>2</v>
      </c>
    </row>
    <row r="11" spans="1:14" ht="17" thickBot="1" x14ac:dyDescent="0.25">
      <c r="A11" s="9" t="s">
        <v>19</v>
      </c>
      <c r="B11" s="52">
        <v>90</v>
      </c>
      <c r="C11" s="56">
        <f t="shared" si="0"/>
        <v>76</v>
      </c>
      <c r="D11" s="53">
        <v>14</v>
      </c>
      <c r="E11" s="54">
        <v>26</v>
      </c>
      <c r="F11" s="57">
        <v>24</v>
      </c>
      <c r="G11" s="55">
        <v>2</v>
      </c>
    </row>
    <row r="12" spans="1:14" x14ac:dyDescent="0.2">
      <c r="A12" s="13" t="s">
        <v>17</v>
      </c>
      <c r="B12" s="48">
        <v>108</v>
      </c>
      <c r="C12" s="53">
        <f t="shared" si="0"/>
        <v>80</v>
      </c>
      <c r="D12" s="49">
        <v>28</v>
      </c>
      <c r="E12" s="50">
        <v>42</v>
      </c>
      <c r="F12" s="52">
        <v>39</v>
      </c>
      <c r="G12" s="51">
        <v>2</v>
      </c>
    </row>
    <row r="13" spans="1:14" x14ac:dyDescent="0.2">
      <c r="A13" s="9" t="s">
        <v>38</v>
      </c>
      <c r="B13" s="52">
        <v>76</v>
      </c>
      <c r="C13" s="53">
        <f t="shared" si="0"/>
        <v>69</v>
      </c>
      <c r="D13" s="53">
        <v>7</v>
      </c>
      <c r="E13" s="54">
        <v>39</v>
      </c>
      <c r="F13" s="52">
        <v>38</v>
      </c>
      <c r="G13" s="55">
        <v>3</v>
      </c>
    </row>
    <row r="14" spans="1:14" x14ac:dyDescent="0.2">
      <c r="A14" s="9" t="s">
        <v>39</v>
      </c>
      <c r="B14" s="52">
        <v>65</v>
      </c>
      <c r="C14" s="53">
        <f t="shared" si="0"/>
        <v>60</v>
      </c>
      <c r="D14" s="58">
        <v>5</v>
      </c>
      <c r="E14" s="59">
        <v>37</v>
      </c>
      <c r="F14" s="60">
        <v>36</v>
      </c>
      <c r="G14" s="61">
        <v>3</v>
      </c>
    </row>
    <row r="15" spans="1:14" x14ac:dyDescent="0.2">
      <c r="A15" s="9" t="s">
        <v>16</v>
      </c>
      <c r="B15" s="52">
        <v>80</v>
      </c>
      <c r="C15" s="53">
        <f t="shared" si="0"/>
        <v>68</v>
      </c>
      <c r="D15" s="58">
        <v>12</v>
      </c>
      <c r="E15" s="59">
        <v>38</v>
      </c>
      <c r="F15" s="60">
        <v>35</v>
      </c>
      <c r="G15" s="61">
        <v>5</v>
      </c>
    </row>
    <row r="16" spans="1:14" x14ac:dyDescent="0.2">
      <c r="A16" s="9" t="s">
        <v>40</v>
      </c>
      <c r="B16" s="52">
        <v>69</v>
      </c>
      <c r="C16" s="53">
        <f t="shared" si="0"/>
        <v>65</v>
      </c>
      <c r="D16" s="58">
        <v>4</v>
      </c>
      <c r="E16" s="59">
        <v>35</v>
      </c>
      <c r="F16" s="60">
        <v>34</v>
      </c>
      <c r="G16" s="61">
        <v>3</v>
      </c>
    </row>
    <row r="17" spans="1:8" ht="17" thickBot="1" x14ac:dyDescent="0.25">
      <c r="A17" s="9" t="s">
        <v>15</v>
      </c>
      <c r="B17" s="57">
        <v>109</v>
      </c>
      <c r="C17" s="53">
        <f t="shared" si="0"/>
        <v>88</v>
      </c>
      <c r="D17" s="58">
        <v>21</v>
      </c>
      <c r="E17" s="62">
        <v>33</v>
      </c>
      <c r="F17" s="63">
        <v>32</v>
      </c>
      <c r="G17" s="64">
        <v>4</v>
      </c>
    </row>
    <row r="18" spans="1:8" ht="17" thickBot="1" x14ac:dyDescent="0.25">
      <c r="A18" s="3" t="s">
        <v>26</v>
      </c>
      <c r="B18" s="24">
        <f t="shared" ref="B18:G18" si="1">SUM(B6:B17)</f>
        <v>889</v>
      </c>
      <c r="C18" s="23">
        <f t="shared" si="1"/>
        <v>758</v>
      </c>
      <c r="D18" s="23">
        <f t="shared" si="1"/>
        <v>131</v>
      </c>
      <c r="E18" s="22">
        <f t="shared" si="1"/>
        <v>372</v>
      </c>
      <c r="F18" s="23">
        <f t="shared" si="1"/>
        <v>357</v>
      </c>
      <c r="G18" s="65">
        <f t="shared" si="1"/>
        <v>28</v>
      </c>
    </row>
    <row r="19" spans="1:8" ht="17" thickBot="1" x14ac:dyDescent="0.25"/>
    <row r="20" spans="1:8" ht="17" thickBot="1" x14ac:dyDescent="0.25">
      <c r="C20" s="203" t="s">
        <v>41</v>
      </c>
      <c r="D20" s="206" t="s">
        <v>24</v>
      </c>
      <c r="E20" s="66" t="s">
        <v>133</v>
      </c>
      <c r="F20" s="157" t="s">
        <v>34</v>
      </c>
      <c r="G20" s="202"/>
      <c r="H20" s="67"/>
    </row>
    <row r="21" spans="1:8" ht="19" thickBot="1" x14ac:dyDescent="0.25">
      <c r="C21" s="204"/>
      <c r="D21" s="207"/>
      <c r="E21" s="14" t="s">
        <v>151</v>
      </c>
      <c r="F21" s="46" t="s">
        <v>149</v>
      </c>
      <c r="G21" s="68" t="s">
        <v>150</v>
      </c>
    </row>
    <row r="22" spans="1:8" x14ac:dyDescent="0.2">
      <c r="C22" s="204"/>
      <c r="D22" s="13" t="s">
        <v>35</v>
      </c>
      <c r="E22" s="8">
        <f>E6/C6</f>
        <v>0.36486486486486486</v>
      </c>
      <c r="F22" s="69">
        <f>F6/E6</f>
        <v>1</v>
      </c>
      <c r="G22" s="11">
        <f t="shared" ref="G22:G33" si="2">G6/C6</f>
        <v>2.7027027027027029E-2</v>
      </c>
    </row>
    <row r="23" spans="1:8" x14ac:dyDescent="0.2">
      <c r="C23" s="204"/>
      <c r="D23" s="9" t="s">
        <v>21</v>
      </c>
      <c r="E23" s="8">
        <f t="shared" ref="E23:E33" si="3">E7/C7</f>
        <v>0.67647058823529416</v>
      </c>
      <c r="F23" s="70">
        <f t="shared" ref="F23:F33" si="4">F7/E7</f>
        <v>1</v>
      </c>
      <c r="G23" s="7">
        <f t="shared" si="2"/>
        <v>0</v>
      </c>
    </row>
    <row r="24" spans="1:8" x14ac:dyDescent="0.2">
      <c r="C24" s="204"/>
      <c r="D24" s="9" t="s">
        <v>20</v>
      </c>
      <c r="E24" s="8">
        <f t="shared" si="3"/>
        <v>0.57894736842105265</v>
      </c>
      <c r="F24" s="70">
        <f t="shared" si="4"/>
        <v>0.95454545454545459</v>
      </c>
      <c r="G24" s="7">
        <f t="shared" si="2"/>
        <v>0</v>
      </c>
    </row>
    <row r="25" spans="1:8" x14ac:dyDescent="0.2">
      <c r="C25" s="204"/>
      <c r="D25" s="9" t="s">
        <v>36</v>
      </c>
      <c r="E25" s="8">
        <f t="shared" si="3"/>
        <v>0.52083333333333337</v>
      </c>
      <c r="F25" s="70">
        <f t="shared" si="4"/>
        <v>0.96</v>
      </c>
      <c r="G25" s="7">
        <f t="shared" si="2"/>
        <v>4.1666666666666664E-2</v>
      </c>
    </row>
    <row r="26" spans="1:8" x14ac:dyDescent="0.2">
      <c r="C26" s="204"/>
      <c r="D26" s="9" t="s">
        <v>37</v>
      </c>
      <c r="E26" s="8">
        <f t="shared" si="3"/>
        <v>0.43103448275862066</v>
      </c>
      <c r="F26" s="70">
        <f t="shared" si="4"/>
        <v>0.96</v>
      </c>
      <c r="G26" s="7">
        <f t="shared" si="2"/>
        <v>3.4482758620689655E-2</v>
      </c>
    </row>
    <row r="27" spans="1:8" ht="17" thickBot="1" x14ac:dyDescent="0.25">
      <c r="C27" s="204"/>
      <c r="D27" s="9" t="s">
        <v>19</v>
      </c>
      <c r="E27" s="8">
        <f t="shared" si="3"/>
        <v>0.34210526315789475</v>
      </c>
      <c r="F27" s="71">
        <f t="shared" si="4"/>
        <v>0.92307692307692313</v>
      </c>
      <c r="G27" s="4">
        <f t="shared" si="2"/>
        <v>2.6315789473684209E-2</v>
      </c>
    </row>
    <row r="28" spans="1:8" x14ac:dyDescent="0.2">
      <c r="C28" s="204"/>
      <c r="D28" s="13" t="s">
        <v>17</v>
      </c>
      <c r="E28" s="12">
        <f t="shared" si="3"/>
        <v>0.52500000000000002</v>
      </c>
      <c r="F28" s="70">
        <f t="shared" si="4"/>
        <v>0.9285714285714286</v>
      </c>
      <c r="G28" s="7">
        <f t="shared" si="2"/>
        <v>2.5000000000000001E-2</v>
      </c>
    </row>
    <row r="29" spans="1:8" x14ac:dyDescent="0.2">
      <c r="C29" s="204"/>
      <c r="D29" s="9" t="s">
        <v>38</v>
      </c>
      <c r="E29" s="8">
        <f t="shared" si="3"/>
        <v>0.56521739130434778</v>
      </c>
      <c r="F29" s="70">
        <f t="shared" si="4"/>
        <v>0.97435897435897434</v>
      </c>
      <c r="G29" s="7">
        <f t="shared" si="2"/>
        <v>4.3478260869565216E-2</v>
      </c>
    </row>
    <row r="30" spans="1:8" x14ac:dyDescent="0.2">
      <c r="C30" s="204"/>
      <c r="D30" s="9" t="s">
        <v>39</v>
      </c>
      <c r="E30" s="8">
        <f t="shared" si="3"/>
        <v>0.6166666666666667</v>
      </c>
      <c r="F30" s="70">
        <f t="shared" si="4"/>
        <v>0.97297297297297303</v>
      </c>
      <c r="G30" s="7">
        <f t="shared" si="2"/>
        <v>0.05</v>
      </c>
    </row>
    <row r="31" spans="1:8" x14ac:dyDescent="0.2">
      <c r="C31" s="204"/>
      <c r="D31" s="9" t="s">
        <v>16</v>
      </c>
      <c r="E31" s="8">
        <f t="shared" si="3"/>
        <v>0.55882352941176472</v>
      </c>
      <c r="F31" s="70">
        <f t="shared" si="4"/>
        <v>0.92105263157894735</v>
      </c>
      <c r="G31" s="7">
        <f t="shared" si="2"/>
        <v>7.3529411764705885E-2</v>
      </c>
    </row>
    <row r="32" spans="1:8" x14ac:dyDescent="0.2">
      <c r="C32" s="204"/>
      <c r="D32" s="9" t="s">
        <v>40</v>
      </c>
      <c r="E32" s="8">
        <f t="shared" si="3"/>
        <v>0.53846153846153844</v>
      </c>
      <c r="F32" s="70">
        <f t="shared" si="4"/>
        <v>0.97142857142857142</v>
      </c>
      <c r="G32" s="7">
        <f t="shared" si="2"/>
        <v>4.6153846153846156E-2</v>
      </c>
    </row>
    <row r="33" spans="3:8" ht="17" thickBot="1" x14ac:dyDescent="0.25">
      <c r="C33" s="205"/>
      <c r="D33" s="6" t="s">
        <v>15</v>
      </c>
      <c r="E33" s="5">
        <f t="shared" si="3"/>
        <v>0.375</v>
      </c>
      <c r="F33" s="71">
        <f t="shared" si="4"/>
        <v>0.96969696969696972</v>
      </c>
      <c r="G33" s="4">
        <f t="shared" si="2"/>
        <v>4.5454545454545456E-2</v>
      </c>
    </row>
    <row r="35" spans="3:8" ht="17" thickBot="1" x14ac:dyDescent="0.25"/>
    <row r="36" spans="3:8" ht="17" thickBot="1" x14ac:dyDescent="0.25">
      <c r="D36" s="163" t="s">
        <v>7</v>
      </c>
      <c r="E36" s="66" t="s">
        <v>133</v>
      </c>
      <c r="F36" s="157" t="s">
        <v>34</v>
      </c>
      <c r="G36" s="199"/>
      <c r="H36" s="72"/>
    </row>
    <row r="37" spans="3:8" ht="19" thickBot="1" x14ac:dyDescent="0.25">
      <c r="D37" s="164"/>
      <c r="E37" s="46" t="s">
        <v>152</v>
      </c>
      <c r="F37" s="46" t="s">
        <v>149</v>
      </c>
      <c r="G37" s="68" t="s">
        <v>150</v>
      </c>
      <c r="H37" s="73"/>
    </row>
    <row r="38" spans="3:8" x14ac:dyDescent="0.2">
      <c r="D38" s="13" t="s">
        <v>3</v>
      </c>
      <c r="E38" s="12">
        <f>AVERAGE(E22:E27)</f>
        <v>0.4857093167951767</v>
      </c>
      <c r="F38" s="69">
        <f>AVERAGE(F22:F27)</f>
        <v>0.96627039627039635</v>
      </c>
      <c r="G38" s="16">
        <f>AVERAGE(G22:G27)</f>
        <v>2.1582040298011262E-2</v>
      </c>
      <c r="H38" s="74"/>
    </row>
    <row r="39" spans="3:8" x14ac:dyDescent="0.2">
      <c r="D39" s="9" t="s">
        <v>2</v>
      </c>
      <c r="E39" s="8">
        <f>AVERAGE(E28)</f>
        <v>0.52500000000000002</v>
      </c>
      <c r="F39" s="70">
        <f>AVERAGE(F28:F33)</f>
        <v>0.95634692476797734</v>
      </c>
      <c r="G39" s="15">
        <f>AVERAGE(G28:G33)</f>
        <v>4.7269344040443785E-2</v>
      </c>
      <c r="H39" s="74"/>
    </row>
    <row r="40" spans="3:8" ht="17" thickBot="1" x14ac:dyDescent="0.25">
      <c r="D40" s="6"/>
      <c r="E40" s="5"/>
      <c r="F40" s="71"/>
      <c r="G40" s="17"/>
      <c r="H40" s="75"/>
    </row>
    <row r="41" spans="3:8" ht="17" thickBot="1" x14ac:dyDescent="0.25">
      <c r="D41" s="3" t="s">
        <v>0</v>
      </c>
      <c r="E41" s="76">
        <f>AVERAGE(E38:E39)</f>
        <v>0.50535465839758831</v>
      </c>
      <c r="F41" s="77">
        <f>AVERAGE(F38:F39)</f>
        <v>0.96130866051918684</v>
      </c>
      <c r="G41" s="78">
        <f>AVERAGE(G38:G39)</f>
        <v>3.4425692169227522E-2</v>
      </c>
      <c r="H41" s="79"/>
    </row>
  </sheetData>
  <mergeCells count="9">
    <mergeCell ref="D36:D37"/>
    <mergeCell ref="F36:G36"/>
    <mergeCell ref="A1:G2"/>
    <mergeCell ref="A4:A5"/>
    <mergeCell ref="B4:E4"/>
    <mergeCell ref="F4:G4"/>
    <mergeCell ref="C20:C33"/>
    <mergeCell ref="D20:D21"/>
    <mergeCell ref="F20:G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Fig. 2B- P5</vt:lpstr>
      <vt:lpstr>Fig. 2B- P9</vt:lpstr>
      <vt:lpstr>Fig. 2B- P21</vt:lpstr>
      <vt:lpstr>Fig. 2E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 Limoni</dc:creator>
  <cp:lastModifiedBy>Greta Limoni</cp:lastModifiedBy>
  <dcterms:created xsi:type="dcterms:W3CDTF">2018-02-05T09:33:51Z</dcterms:created>
  <dcterms:modified xsi:type="dcterms:W3CDTF">2018-02-15T15:28:06Z</dcterms:modified>
</cp:coreProperties>
</file>