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decine/PSYAT/GDayer/home/Alex/PoA paper/FINAL FILES/Source data files/"/>
    </mc:Choice>
  </mc:AlternateContent>
  <bookViews>
    <workbookView xWindow="680" yWindow="940" windowWidth="27840" windowHeight="15620" activeTab="1"/>
  </bookViews>
  <sheets>
    <sheet name="Fig. 5C-F" sheetId="2" r:id="rId1"/>
    <sheet name="Fig. 5H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Q37" i="1"/>
  <c r="Q36" i="1"/>
  <c r="P30" i="1"/>
  <c r="Q31" i="1" l="1"/>
  <c r="Q30" i="1"/>
  <c r="P36" i="1"/>
  <c r="P31" i="1"/>
  <c r="Q39" i="1" l="1"/>
  <c r="P39" i="1"/>
  <c r="Q33" i="1"/>
  <c r="P33" i="1"/>
  <c r="Q25" i="1"/>
  <c r="P25" i="1"/>
  <c r="O25" i="1"/>
  <c r="N25" i="1"/>
  <c r="K25" i="1"/>
  <c r="M25" i="1" s="1"/>
  <c r="J25" i="1"/>
  <c r="I25" i="1"/>
  <c r="Q24" i="1"/>
  <c r="P24" i="1"/>
  <c r="O24" i="1"/>
  <c r="N24" i="1"/>
  <c r="K24" i="1"/>
  <c r="M24" i="1" s="1"/>
  <c r="J24" i="1"/>
  <c r="I24" i="1"/>
  <c r="Q23" i="1"/>
  <c r="P23" i="1"/>
  <c r="O23" i="1"/>
  <c r="N23" i="1"/>
  <c r="K23" i="1"/>
  <c r="M23" i="1" s="1"/>
  <c r="J23" i="1"/>
  <c r="I23" i="1"/>
  <c r="H23" i="1"/>
  <c r="G23" i="1"/>
  <c r="Q22" i="1"/>
  <c r="P22" i="1"/>
  <c r="O22" i="1"/>
  <c r="O31" i="1" s="1"/>
  <c r="N22" i="1"/>
  <c r="N31" i="1" s="1"/>
  <c r="K22" i="1"/>
  <c r="K31" i="1" s="1"/>
  <c r="J22" i="1"/>
  <c r="J31" i="1" s="1"/>
  <c r="I22" i="1"/>
  <c r="I31" i="1" s="1"/>
  <c r="H22" i="1"/>
  <c r="G22" i="1"/>
  <c r="Q21" i="1"/>
  <c r="P21" i="1"/>
  <c r="O21" i="1"/>
  <c r="N21" i="1"/>
  <c r="K21" i="1"/>
  <c r="M21" i="1" s="1"/>
  <c r="J21" i="1"/>
  <c r="I21" i="1"/>
  <c r="G21" i="1"/>
  <c r="Q20" i="1"/>
  <c r="P20" i="1"/>
  <c r="O20" i="1"/>
  <c r="N20" i="1"/>
  <c r="K20" i="1"/>
  <c r="M20" i="1" s="1"/>
  <c r="J20" i="1"/>
  <c r="I20" i="1"/>
  <c r="Q19" i="1"/>
  <c r="P19" i="1"/>
  <c r="O19" i="1"/>
  <c r="N19" i="1"/>
  <c r="K19" i="1"/>
  <c r="M19" i="1" s="1"/>
  <c r="J19" i="1"/>
  <c r="I19" i="1"/>
  <c r="H19" i="1"/>
  <c r="G19" i="1"/>
  <c r="Q18" i="1"/>
  <c r="P18" i="1"/>
  <c r="O18" i="1"/>
  <c r="O30" i="1" s="1"/>
  <c r="O33" i="1" s="1"/>
  <c r="N18" i="1"/>
  <c r="N30" i="1" s="1"/>
  <c r="N33" i="1" s="1"/>
  <c r="K18" i="1"/>
  <c r="K30" i="1" s="1"/>
  <c r="J18" i="1"/>
  <c r="J30" i="1" s="1"/>
  <c r="J33" i="1" s="1"/>
  <c r="I18" i="1"/>
  <c r="I30" i="1" s="1"/>
  <c r="I33" i="1" s="1"/>
  <c r="H18" i="1"/>
  <c r="G18" i="1"/>
  <c r="N14" i="1"/>
  <c r="M14" i="1"/>
  <c r="L14" i="1"/>
  <c r="K14" i="1"/>
  <c r="J14" i="1"/>
  <c r="I14" i="1"/>
  <c r="H14" i="1"/>
  <c r="G14" i="1"/>
  <c r="F14" i="1"/>
  <c r="E14" i="1"/>
  <c r="D14" i="1"/>
  <c r="B14" i="1"/>
  <c r="C13" i="1"/>
  <c r="F25" i="1" s="1"/>
  <c r="C12" i="1"/>
  <c r="F24" i="1" s="1"/>
  <c r="C11" i="1"/>
  <c r="F23" i="1" s="1"/>
  <c r="L23" i="1" s="1"/>
  <c r="C10" i="1"/>
  <c r="F22" i="1" s="1"/>
  <c r="C9" i="1"/>
  <c r="F21" i="1" s="1"/>
  <c r="C8" i="1"/>
  <c r="F20" i="1" s="1"/>
  <c r="C7" i="1"/>
  <c r="F19" i="1" s="1"/>
  <c r="L19" i="1" s="1"/>
  <c r="C6" i="1"/>
  <c r="F18" i="1" s="1"/>
  <c r="G109" i="2"/>
  <c r="F109" i="2"/>
  <c r="I106" i="2"/>
  <c r="T84" i="2"/>
  <c r="O84" i="2"/>
  <c r="T83" i="2"/>
  <c r="T82" i="2"/>
  <c r="N80" i="2"/>
  <c r="F80" i="2"/>
  <c r="AD76" i="2"/>
  <c r="AC76" i="2"/>
  <c r="AB76" i="2"/>
  <c r="AA76" i="2"/>
  <c r="Y76" i="2"/>
  <c r="X76" i="2"/>
  <c r="W76" i="2"/>
  <c r="V76" i="2"/>
  <c r="U76" i="2"/>
  <c r="S76" i="2"/>
  <c r="R76" i="2"/>
  <c r="Q76" i="2"/>
  <c r="P76" i="2"/>
  <c r="O76" i="2"/>
  <c r="M76" i="2"/>
  <c r="L76" i="2"/>
  <c r="K76" i="2"/>
  <c r="J76" i="2"/>
  <c r="I76" i="2"/>
  <c r="G76" i="2"/>
  <c r="Z75" i="2"/>
  <c r="T75" i="2"/>
  <c r="N75" i="2"/>
  <c r="H75" i="2"/>
  <c r="F75" i="2"/>
  <c r="N109" i="2" s="1"/>
  <c r="E75" i="2"/>
  <c r="D75" i="2"/>
  <c r="K88" i="2" s="1"/>
  <c r="B75" i="2"/>
  <c r="T88" i="2" s="1"/>
  <c r="Z74" i="2"/>
  <c r="T74" i="2"/>
  <c r="N74" i="2"/>
  <c r="H74" i="2"/>
  <c r="F74" i="2"/>
  <c r="H108" i="2" s="1"/>
  <c r="E74" i="2"/>
  <c r="D74" i="2"/>
  <c r="H87" i="2" s="1"/>
  <c r="B74" i="2"/>
  <c r="Z73" i="2"/>
  <c r="T73" i="2"/>
  <c r="N73" i="2"/>
  <c r="Q86" i="2" s="1"/>
  <c r="H73" i="2"/>
  <c r="O86" i="2" s="1"/>
  <c r="F73" i="2"/>
  <c r="H107" i="2" s="1"/>
  <c r="E73" i="2"/>
  <c r="D73" i="2"/>
  <c r="N86" i="2" s="1"/>
  <c r="C73" i="2"/>
  <c r="B73" i="2"/>
  <c r="Z72" i="2"/>
  <c r="T72" i="2"/>
  <c r="S85" i="2" s="1"/>
  <c r="N72" i="2"/>
  <c r="Q85" i="2" s="1"/>
  <c r="H72" i="2"/>
  <c r="O85" i="2" s="1"/>
  <c r="F72" i="2"/>
  <c r="M106" i="2" s="1"/>
  <c r="E72" i="2"/>
  <c r="D72" i="2"/>
  <c r="N85" i="2" s="1"/>
  <c r="B72" i="2"/>
  <c r="R85" i="2" s="1"/>
  <c r="Z71" i="2"/>
  <c r="T71" i="2"/>
  <c r="S84" i="2" s="1"/>
  <c r="N71" i="2"/>
  <c r="H71" i="2"/>
  <c r="F71" i="2"/>
  <c r="K105" i="2" s="1"/>
  <c r="E71" i="2"/>
  <c r="D71" i="2"/>
  <c r="N84" i="2" s="1"/>
  <c r="B71" i="2"/>
  <c r="R84" i="2" s="1"/>
  <c r="Z70" i="2"/>
  <c r="U83" i="2" s="1"/>
  <c r="T70" i="2"/>
  <c r="N70" i="2"/>
  <c r="H70" i="2"/>
  <c r="F70" i="2"/>
  <c r="K104" i="2" s="1"/>
  <c r="E70" i="2"/>
  <c r="D70" i="2"/>
  <c r="N83" i="2" s="1"/>
  <c r="B70" i="2"/>
  <c r="Z69" i="2"/>
  <c r="T69" i="2"/>
  <c r="S82" i="2" s="1"/>
  <c r="N69" i="2"/>
  <c r="H69" i="2"/>
  <c r="F69" i="2"/>
  <c r="E69" i="2"/>
  <c r="D69" i="2"/>
  <c r="K82" i="2" s="1"/>
  <c r="B69" i="2"/>
  <c r="Z68" i="2"/>
  <c r="U81" i="2" s="1"/>
  <c r="T68" i="2"/>
  <c r="S81" i="2" s="1"/>
  <c r="N68" i="2"/>
  <c r="Q81" i="2" s="1"/>
  <c r="H68" i="2"/>
  <c r="F68" i="2"/>
  <c r="I102" i="2" s="1"/>
  <c r="E68" i="2"/>
  <c r="D68" i="2"/>
  <c r="M81" i="2" s="1"/>
  <c r="B68" i="2"/>
  <c r="T81" i="2" s="1"/>
  <c r="Z67" i="2"/>
  <c r="T67" i="2"/>
  <c r="S80" i="2" s="1"/>
  <c r="N67" i="2"/>
  <c r="H67" i="2"/>
  <c r="F67" i="2"/>
  <c r="F101" i="2" s="1"/>
  <c r="E67" i="2"/>
  <c r="D67" i="2"/>
  <c r="B67" i="2"/>
  <c r="O80" i="2" s="1"/>
  <c r="G29" i="2"/>
  <c r="H28" i="2"/>
  <c r="AD16" i="2"/>
  <c r="AC16" i="2"/>
  <c r="AB16" i="2"/>
  <c r="AA16" i="2"/>
  <c r="Y16" i="2"/>
  <c r="X16" i="2"/>
  <c r="W16" i="2"/>
  <c r="V16" i="2"/>
  <c r="U16" i="2"/>
  <c r="S16" i="2"/>
  <c r="R16" i="2"/>
  <c r="Q16" i="2"/>
  <c r="P16" i="2"/>
  <c r="O16" i="2"/>
  <c r="M16" i="2"/>
  <c r="L16" i="2"/>
  <c r="K16" i="2"/>
  <c r="J16" i="2"/>
  <c r="I16" i="2"/>
  <c r="G16" i="2"/>
  <c r="Z15" i="2"/>
  <c r="U29" i="2" s="1"/>
  <c r="T15" i="2"/>
  <c r="S29" i="2" s="1"/>
  <c r="N15" i="2"/>
  <c r="H15" i="2"/>
  <c r="F15" i="2"/>
  <c r="K51" i="2" s="1"/>
  <c r="E15" i="2"/>
  <c r="D15" i="2"/>
  <c r="M29" i="2" s="1"/>
  <c r="B15" i="2"/>
  <c r="T29" i="2" s="1"/>
  <c r="Z14" i="2"/>
  <c r="U28" i="2" s="1"/>
  <c r="T14" i="2"/>
  <c r="N14" i="2"/>
  <c r="H14" i="2"/>
  <c r="F14" i="2"/>
  <c r="E14" i="2"/>
  <c r="D14" i="2"/>
  <c r="N28" i="2" s="1"/>
  <c r="B14" i="2"/>
  <c r="V28" i="2" s="1"/>
  <c r="Z13" i="2"/>
  <c r="U27" i="2" s="1"/>
  <c r="T13" i="2"/>
  <c r="S27" i="2" s="1"/>
  <c r="N13" i="2"/>
  <c r="H13" i="2"/>
  <c r="F13" i="2"/>
  <c r="M49" i="2" s="1"/>
  <c r="E13" i="2"/>
  <c r="D13" i="2"/>
  <c r="K27" i="2" s="1"/>
  <c r="B13" i="2"/>
  <c r="V27" i="2" s="1"/>
  <c r="Z12" i="2"/>
  <c r="U26" i="2" s="1"/>
  <c r="T12" i="2"/>
  <c r="N12" i="2"/>
  <c r="H12" i="2"/>
  <c r="F12" i="2"/>
  <c r="J48" i="2" s="1"/>
  <c r="E12" i="2"/>
  <c r="D12" i="2"/>
  <c r="L26" i="2" s="1"/>
  <c r="B12" i="2"/>
  <c r="T26" i="2" s="1"/>
  <c r="Z11" i="2"/>
  <c r="U25" i="2" s="1"/>
  <c r="T11" i="2"/>
  <c r="N11" i="2"/>
  <c r="H11" i="2"/>
  <c r="F11" i="2"/>
  <c r="J47" i="2" s="1"/>
  <c r="E11" i="2"/>
  <c r="D11" i="2"/>
  <c r="M25" i="2" s="1"/>
  <c r="B11" i="2"/>
  <c r="O25" i="2" s="1"/>
  <c r="Z10" i="2"/>
  <c r="U24" i="2" s="1"/>
  <c r="T10" i="2"/>
  <c r="N10" i="2"/>
  <c r="H10" i="2"/>
  <c r="F10" i="2"/>
  <c r="E10" i="2"/>
  <c r="D10" i="2"/>
  <c r="N24" i="2" s="1"/>
  <c r="B10" i="2"/>
  <c r="V24" i="2" s="1"/>
  <c r="Z9" i="2"/>
  <c r="U23" i="2" s="1"/>
  <c r="T9" i="2"/>
  <c r="N9" i="2"/>
  <c r="H9" i="2"/>
  <c r="F9" i="2"/>
  <c r="N45" i="2" s="1"/>
  <c r="E9" i="2"/>
  <c r="D9" i="2"/>
  <c r="K23" i="2" s="1"/>
  <c r="B9" i="2"/>
  <c r="V23" i="2" s="1"/>
  <c r="Z8" i="2"/>
  <c r="U22" i="2" s="1"/>
  <c r="T8" i="2"/>
  <c r="N8" i="2"/>
  <c r="H8" i="2"/>
  <c r="F8" i="2"/>
  <c r="N44" i="2" s="1"/>
  <c r="E8" i="2"/>
  <c r="D8" i="2"/>
  <c r="L22" i="2" s="1"/>
  <c r="B8" i="2"/>
  <c r="T22" i="2" s="1"/>
  <c r="Z7" i="2"/>
  <c r="T7" i="2"/>
  <c r="N7" i="2"/>
  <c r="H7" i="2"/>
  <c r="F7" i="2"/>
  <c r="K43" i="2" s="1"/>
  <c r="E7" i="2"/>
  <c r="D7" i="2"/>
  <c r="M21" i="2" s="1"/>
  <c r="B7" i="2"/>
  <c r="T21" i="2" s="1"/>
  <c r="Z6" i="2"/>
  <c r="T6" i="2"/>
  <c r="N6" i="2"/>
  <c r="H6" i="2"/>
  <c r="F6" i="2"/>
  <c r="L42" i="2" s="1"/>
  <c r="E6" i="2"/>
  <c r="D6" i="2"/>
  <c r="N20" i="2" s="1"/>
  <c r="B6" i="2"/>
  <c r="V20" i="2" s="1"/>
  <c r="K20" i="2" l="1"/>
  <c r="J21" i="2"/>
  <c r="V21" i="2"/>
  <c r="H23" i="2"/>
  <c r="G24" i="2"/>
  <c r="F25" i="2"/>
  <c r="N25" i="2"/>
  <c r="P27" i="2"/>
  <c r="R29" i="2"/>
  <c r="G44" i="2"/>
  <c r="F45" i="2"/>
  <c r="G47" i="2"/>
  <c r="N48" i="2"/>
  <c r="I51" i="2"/>
  <c r="O88" i="2"/>
  <c r="N81" i="2"/>
  <c r="H82" i="2"/>
  <c r="L83" i="2"/>
  <c r="F86" i="2"/>
  <c r="M87" i="2"/>
  <c r="G101" i="2"/>
  <c r="N102" i="2"/>
  <c r="Q20" i="2"/>
  <c r="Q21" i="2"/>
  <c r="C8" i="2"/>
  <c r="C9" i="2"/>
  <c r="O23" i="2"/>
  <c r="O26" i="2"/>
  <c r="L20" i="2"/>
  <c r="K21" i="2"/>
  <c r="R22" i="2"/>
  <c r="P23" i="2"/>
  <c r="H24" i="2"/>
  <c r="G25" i="2"/>
  <c r="R25" i="2"/>
  <c r="V26" i="2"/>
  <c r="T27" i="2"/>
  <c r="K28" i="2"/>
  <c r="K36" i="2" s="1"/>
  <c r="J29" i="2"/>
  <c r="V29" i="2"/>
  <c r="H44" i="2"/>
  <c r="G45" i="2"/>
  <c r="M47" i="2"/>
  <c r="G49" i="2"/>
  <c r="N51" i="2"/>
  <c r="C70" i="2"/>
  <c r="R81" i="2"/>
  <c r="I82" i="2"/>
  <c r="G83" i="2"/>
  <c r="M86" i="2"/>
  <c r="N101" i="2"/>
  <c r="J106" i="2"/>
  <c r="E16" i="2"/>
  <c r="S21" i="2"/>
  <c r="S22" i="2"/>
  <c r="Q23" i="2"/>
  <c r="Q24" i="2"/>
  <c r="Q25" i="2"/>
  <c r="C12" i="2"/>
  <c r="C13" i="2"/>
  <c r="O27" i="2"/>
  <c r="G20" i="2"/>
  <c r="F21" i="2"/>
  <c r="N21" i="2"/>
  <c r="T23" i="2"/>
  <c r="K24" i="2"/>
  <c r="J25" i="2"/>
  <c r="V25" i="2"/>
  <c r="H27" i="2"/>
  <c r="L28" i="2"/>
  <c r="K29" i="2"/>
  <c r="H43" i="2"/>
  <c r="K44" i="2"/>
  <c r="J45" i="2"/>
  <c r="I48" i="2"/>
  <c r="K49" i="2"/>
  <c r="C69" i="2"/>
  <c r="S88" i="2"/>
  <c r="F81" i="2"/>
  <c r="L82" i="2"/>
  <c r="H83" i="2"/>
  <c r="J84" i="2"/>
  <c r="F102" i="2"/>
  <c r="J105" i="2"/>
  <c r="G108" i="2"/>
  <c r="O22" i="2"/>
  <c r="U20" i="2"/>
  <c r="U21" i="2"/>
  <c r="S23" i="2"/>
  <c r="S25" i="2"/>
  <c r="S26" i="2"/>
  <c r="Q27" i="2"/>
  <c r="Q28" i="2"/>
  <c r="Q29" i="2"/>
  <c r="H20" i="2"/>
  <c r="G21" i="2"/>
  <c r="R21" i="2"/>
  <c r="V22" i="2"/>
  <c r="L24" i="2"/>
  <c r="K25" i="2"/>
  <c r="R26" i="2"/>
  <c r="L27" i="2"/>
  <c r="G28" i="2"/>
  <c r="F29" i="2"/>
  <c r="N29" i="2"/>
  <c r="L43" i="2"/>
  <c r="L56" i="2" s="1"/>
  <c r="L44" i="2"/>
  <c r="K45" i="2"/>
  <c r="L49" i="2"/>
  <c r="C68" i="2"/>
  <c r="O81" i="2"/>
  <c r="U86" i="2"/>
  <c r="U87" i="2"/>
  <c r="V81" i="2"/>
  <c r="M82" i="2"/>
  <c r="K83" i="2"/>
  <c r="K84" i="2"/>
  <c r="V85" i="2"/>
  <c r="L87" i="2"/>
  <c r="M102" i="2"/>
  <c r="G31" i="1"/>
  <c r="H30" i="1"/>
  <c r="F30" i="1"/>
  <c r="F33" i="1" s="1"/>
  <c r="L18" i="1"/>
  <c r="F31" i="1"/>
  <c r="L22" i="1"/>
  <c r="K33" i="1"/>
  <c r="H21" i="1"/>
  <c r="L21" i="1" s="1"/>
  <c r="H24" i="1"/>
  <c r="H31" i="1" s="1"/>
  <c r="H25" i="1"/>
  <c r="H20" i="1"/>
  <c r="M18" i="1"/>
  <c r="M30" i="1" s="1"/>
  <c r="M22" i="1"/>
  <c r="M31" i="1" s="1"/>
  <c r="G20" i="1"/>
  <c r="L20" i="1" s="1"/>
  <c r="G24" i="1"/>
  <c r="L24" i="1" s="1"/>
  <c r="G25" i="1"/>
  <c r="L25" i="1" s="1"/>
  <c r="C14" i="1"/>
  <c r="L58" i="2"/>
  <c r="M46" i="2"/>
  <c r="I46" i="2"/>
  <c r="M50" i="2"/>
  <c r="I50" i="2"/>
  <c r="D16" i="2"/>
  <c r="T16" i="2"/>
  <c r="S20" i="2"/>
  <c r="S114" i="2" s="1"/>
  <c r="I22" i="2"/>
  <c r="M22" i="2"/>
  <c r="L23" i="2"/>
  <c r="S24" i="2"/>
  <c r="M26" i="2"/>
  <c r="M42" i="2"/>
  <c r="K46" i="2"/>
  <c r="L50" i="2"/>
  <c r="C14" i="2"/>
  <c r="T20" i="2"/>
  <c r="O21" i="2"/>
  <c r="F22" i="2"/>
  <c r="N22" i="2"/>
  <c r="N34" i="2" s="1"/>
  <c r="M23" i="2"/>
  <c r="P24" i="2"/>
  <c r="F26" i="2"/>
  <c r="N26" i="2"/>
  <c r="M27" i="2"/>
  <c r="T28" i="2"/>
  <c r="O29" i="2"/>
  <c r="N42" i="2"/>
  <c r="L46" i="2"/>
  <c r="H50" i="2"/>
  <c r="M80" i="2"/>
  <c r="M93" i="2" s="1"/>
  <c r="I80" i="2"/>
  <c r="L80" i="2"/>
  <c r="H80" i="2"/>
  <c r="Q80" i="2"/>
  <c r="N76" i="2"/>
  <c r="C67" i="2"/>
  <c r="V82" i="2"/>
  <c r="R82" i="2"/>
  <c r="K103" i="2"/>
  <c r="G103" i="2"/>
  <c r="N103" i="2"/>
  <c r="N114" i="2" s="1"/>
  <c r="J103" i="2"/>
  <c r="F103" i="2"/>
  <c r="F114" i="2" s="1"/>
  <c r="I103" i="2"/>
  <c r="H103" i="2"/>
  <c r="N104" i="2"/>
  <c r="J104" i="2"/>
  <c r="J115" i="2" s="1"/>
  <c r="F104" i="2"/>
  <c r="M104" i="2"/>
  <c r="I104" i="2"/>
  <c r="H104" i="2"/>
  <c r="G104" i="2"/>
  <c r="Q87" i="2"/>
  <c r="N88" i="2"/>
  <c r="J88" i="2"/>
  <c r="F88" i="2"/>
  <c r="M88" i="2"/>
  <c r="I88" i="2"/>
  <c r="H88" i="2"/>
  <c r="G88" i="2"/>
  <c r="Q88" i="2"/>
  <c r="C75" i="2"/>
  <c r="D76" i="2"/>
  <c r="G80" i="2"/>
  <c r="U82" i="2"/>
  <c r="L88" i="2"/>
  <c r="L104" i="2"/>
  <c r="Q22" i="2"/>
  <c r="O24" i="2"/>
  <c r="I26" i="2"/>
  <c r="Q26" i="2"/>
  <c r="O28" i="2"/>
  <c r="S28" i="2"/>
  <c r="I42" i="2"/>
  <c r="F46" i="2"/>
  <c r="F57" i="2" s="1"/>
  <c r="G50" i="2"/>
  <c r="B76" i="2"/>
  <c r="T80" i="2"/>
  <c r="P80" i="2"/>
  <c r="M85" i="2"/>
  <c r="L85" i="2"/>
  <c r="H85" i="2"/>
  <c r="K85" i="2"/>
  <c r="K94" i="2" s="1"/>
  <c r="F85" i="2"/>
  <c r="J85" i="2"/>
  <c r="V87" i="2"/>
  <c r="R87" i="2"/>
  <c r="P87" i="2"/>
  <c r="V80" i="2"/>
  <c r="S83" i="2"/>
  <c r="C6" i="2"/>
  <c r="C10" i="2"/>
  <c r="T24" i="2"/>
  <c r="C7" i="2"/>
  <c r="C11" i="2"/>
  <c r="K48" i="2"/>
  <c r="G48" i="2"/>
  <c r="C15" i="2"/>
  <c r="B16" i="2"/>
  <c r="F16" i="2"/>
  <c r="N16" i="2"/>
  <c r="Z16" i="2"/>
  <c r="I20" i="2"/>
  <c r="M20" i="2"/>
  <c r="M34" i="2" s="1"/>
  <c r="H21" i="2"/>
  <c r="L21" i="2"/>
  <c r="L34" i="2" s="1"/>
  <c r="P21" i="2"/>
  <c r="G22" i="2"/>
  <c r="G34" i="2" s="1"/>
  <c r="K22" i="2"/>
  <c r="K34" i="2" s="1"/>
  <c r="F23" i="2"/>
  <c r="J23" i="2"/>
  <c r="N23" i="2"/>
  <c r="R23" i="2"/>
  <c r="I24" i="2"/>
  <c r="M24" i="2"/>
  <c r="H25" i="2"/>
  <c r="L25" i="2"/>
  <c r="P25" i="2"/>
  <c r="T25" i="2"/>
  <c r="G26" i="2"/>
  <c r="K26" i="2"/>
  <c r="K35" i="2" s="1"/>
  <c r="F27" i="2"/>
  <c r="J27" i="2"/>
  <c r="N27" i="2"/>
  <c r="R27" i="2"/>
  <c r="I28" i="2"/>
  <c r="M28" i="2"/>
  <c r="H29" i="2"/>
  <c r="H36" i="2" s="1"/>
  <c r="L29" i="2"/>
  <c r="P29" i="2"/>
  <c r="G42" i="2"/>
  <c r="K42" i="2"/>
  <c r="K56" i="2" s="1"/>
  <c r="F43" i="2"/>
  <c r="J43" i="2"/>
  <c r="N43" i="2"/>
  <c r="I44" i="2"/>
  <c r="M44" i="2"/>
  <c r="H45" i="2"/>
  <c r="L45" i="2"/>
  <c r="H46" i="2"/>
  <c r="N46" i="2"/>
  <c r="F48" i="2"/>
  <c r="L48" i="2"/>
  <c r="H49" i="2"/>
  <c r="J50" i="2"/>
  <c r="F51" i="2"/>
  <c r="E76" i="2"/>
  <c r="L81" i="2"/>
  <c r="H81" i="2"/>
  <c r="K81" i="2"/>
  <c r="G81" i="2"/>
  <c r="O82" i="2"/>
  <c r="V83" i="2"/>
  <c r="R83" i="2"/>
  <c r="S87" i="2"/>
  <c r="T76" i="2"/>
  <c r="J80" i="2"/>
  <c r="R80" i="2"/>
  <c r="I81" i="2"/>
  <c r="P82" i="2"/>
  <c r="O83" i="2"/>
  <c r="F84" i="2"/>
  <c r="G85" i="2"/>
  <c r="T87" i="2"/>
  <c r="L103" i="2"/>
  <c r="H16" i="2"/>
  <c r="O20" i="2"/>
  <c r="O114" i="2" s="1"/>
  <c r="L47" i="2"/>
  <c r="H47" i="2"/>
  <c r="L51" i="2"/>
  <c r="H51" i="2"/>
  <c r="P20" i="2"/>
  <c r="J22" i="2"/>
  <c r="I23" i="2"/>
  <c r="J26" i="2"/>
  <c r="I27" i="2"/>
  <c r="U116" i="2"/>
  <c r="P28" i="2"/>
  <c r="F42" i="2"/>
  <c r="J42" i="2"/>
  <c r="I43" i="2"/>
  <c r="M43" i="2"/>
  <c r="G46" i="2"/>
  <c r="G57" i="2" s="1"/>
  <c r="I47" i="2"/>
  <c r="N47" i="2"/>
  <c r="N57" i="2" s="1"/>
  <c r="N50" i="2"/>
  <c r="J51" i="2"/>
  <c r="N49" i="2"/>
  <c r="J49" i="2"/>
  <c r="F49" i="2"/>
  <c r="F20" i="2"/>
  <c r="F34" i="2" s="1"/>
  <c r="J20" i="2"/>
  <c r="R20" i="2"/>
  <c r="I21" i="2"/>
  <c r="H22" i="2"/>
  <c r="P22" i="2"/>
  <c r="G23" i="2"/>
  <c r="F24" i="2"/>
  <c r="J24" i="2"/>
  <c r="R24" i="2"/>
  <c r="I25" i="2"/>
  <c r="H26" i="2"/>
  <c r="P26" i="2"/>
  <c r="G27" i="2"/>
  <c r="G36" i="2" s="1"/>
  <c r="F28" i="2"/>
  <c r="J28" i="2"/>
  <c r="R28" i="2"/>
  <c r="I29" i="2"/>
  <c r="H42" i="2"/>
  <c r="G43" i="2"/>
  <c r="F44" i="2"/>
  <c r="J44" i="2"/>
  <c r="I45" i="2"/>
  <c r="M45" i="2"/>
  <c r="J46" i="2"/>
  <c r="J57" i="2" s="1"/>
  <c r="F47" i="2"/>
  <c r="K47" i="2"/>
  <c r="K57" i="2" s="1"/>
  <c r="H48" i="2"/>
  <c r="M48" i="2"/>
  <c r="I49" i="2"/>
  <c r="F50" i="2"/>
  <c r="K50" i="2"/>
  <c r="G51" i="2"/>
  <c r="M51" i="2"/>
  <c r="M58" i="2" s="1"/>
  <c r="U80" i="2"/>
  <c r="N94" i="2"/>
  <c r="Q83" i="2"/>
  <c r="Q115" i="2" s="1"/>
  <c r="M84" i="2"/>
  <c r="I84" i="2"/>
  <c r="L84" i="2"/>
  <c r="L94" i="2" s="1"/>
  <c r="H84" i="2"/>
  <c r="H94" i="2" s="1"/>
  <c r="Q84" i="2"/>
  <c r="C71" i="2"/>
  <c r="C72" i="2"/>
  <c r="T86" i="2"/>
  <c r="P86" i="2"/>
  <c r="R86" i="2"/>
  <c r="K107" i="2"/>
  <c r="G107" i="2"/>
  <c r="G116" i="2" s="1"/>
  <c r="N107" i="2"/>
  <c r="J107" i="2"/>
  <c r="F107" i="2"/>
  <c r="M107" i="2"/>
  <c r="L107" i="2"/>
  <c r="N108" i="2"/>
  <c r="J108" i="2"/>
  <c r="F108" i="2"/>
  <c r="M108" i="2"/>
  <c r="I108" i="2"/>
  <c r="L108" i="2"/>
  <c r="K108" i="2"/>
  <c r="H76" i="2"/>
  <c r="K80" i="2"/>
  <c r="J81" i="2"/>
  <c r="Q82" i="2"/>
  <c r="Q114" i="2" s="1"/>
  <c r="P83" i="2"/>
  <c r="G84" i="2"/>
  <c r="I85" i="2"/>
  <c r="V86" i="2"/>
  <c r="M103" i="2"/>
  <c r="I107" i="2"/>
  <c r="M101" i="2"/>
  <c r="M114" i="2" s="1"/>
  <c r="I101" i="2"/>
  <c r="I114" i="2" s="1"/>
  <c r="L101" i="2"/>
  <c r="H101" i="2"/>
  <c r="M105" i="2"/>
  <c r="I105" i="2"/>
  <c r="L105" i="2"/>
  <c r="H105" i="2"/>
  <c r="U84" i="2"/>
  <c r="L86" i="2"/>
  <c r="L95" i="2" s="1"/>
  <c r="H86" i="2"/>
  <c r="K86" i="2"/>
  <c r="G86" i="2"/>
  <c r="G95" i="2" s="1"/>
  <c r="C74" i="2"/>
  <c r="O87" i="2"/>
  <c r="V88" i="2"/>
  <c r="R88" i="2"/>
  <c r="M109" i="2"/>
  <c r="I109" i="2"/>
  <c r="L109" i="2"/>
  <c r="H109" i="2"/>
  <c r="H116" i="2" s="1"/>
  <c r="U88" i="2"/>
  <c r="F82" i="2"/>
  <c r="F93" i="2" s="1"/>
  <c r="J82" i="2"/>
  <c r="N82" i="2"/>
  <c r="I83" i="2"/>
  <c r="M83" i="2"/>
  <c r="P84" i="2"/>
  <c r="V84" i="2"/>
  <c r="I86" i="2"/>
  <c r="J101" i="2"/>
  <c r="F105" i="2"/>
  <c r="N105" i="2"/>
  <c r="J109" i="2"/>
  <c r="L102" i="2"/>
  <c r="H102" i="2"/>
  <c r="K102" i="2"/>
  <c r="G102" i="2"/>
  <c r="G114" i="2" s="1"/>
  <c r="T85" i="2"/>
  <c r="P85" i="2"/>
  <c r="L106" i="2"/>
  <c r="H106" i="2"/>
  <c r="K106" i="2"/>
  <c r="K115" i="2" s="1"/>
  <c r="G106" i="2"/>
  <c r="U85" i="2"/>
  <c r="S86" i="2"/>
  <c r="K87" i="2"/>
  <c r="G87" i="2"/>
  <c r="N87" i="2"/>
  <c r="N95" i="2" s="1"/>
  <c r="J87" i="2"/>
  <c r="F87" i="2"/>
  <c r="F95" i="2" s="1"/>
  <c r="F76" i="2"/>
  <c r="Z76" i="2"/>
  <c r="P81" i="2"/>
  <c r="G82" i="2"/>
  <c r="F83" i="2"/>
  <c r="F94" i="2" s="1"/>
  <c r="J83" i="2"/>
  <c r="J94" i="2" s="1"/>
  <c r="J86" i="2"/>
  <c r="I87" i="2"/>
  <c r="P88" i="2"/>
  <c r="K101" i="2"/>
  <c r="K114" i="2" s="1"/>
  <c r="J102" i="2"/>
  <c r="G105" i="2"/>
  <c r="F106" i="2"/>
  <c r="N106" i="2"/>
  <c r="K109" i="2"/>
  <c r="U115" i="2" l="1"/>
  <c r="H114" i="2"/>
  <c r="I116" i="2"/>
  <c r="G94" i="2"/>
  <c r="K58" i="2"/>
  <c r="P116" i="2"/>
  <c r="F36" i="2"/>
  <c r="F35" i="2"/>
  <c r="F37" i="2" s="1"/>
  <c r="S115" i="2"/>
  <c r="F96" i="2"/>
  <c r="H95" i="2"/>
  <c r="U114" i="2"/>
  <c r="U117" i="2" s="1"/>
  <c r="H56" i="2"/>
  <c r="V115" i="2"/>
  <c r="L36" i="2"/>
  <c r="H34" i="2"/>
  <c r="H37" i="2" s="1"/>
  <c r="T115" i="2"/>
  <c r="V114" i="2"/>
  <c r="S116" i="2"/>
  <c r="O115" i="2"/>
  <c r="O117" i="2" s="1"/>
  <c r="M95" i="2"/>
  <c r="Q116" i="2"/>
  <c r="T116" i="2"/>
  <c r="P115" i="2"/>
  <c r="J95" i="2"/>
  <c r="V116" i="2"/>
  <c r="L116" i="2"/>
  <c r="I58" i="2"/>
  <c r="J34" i="2"/>
  <c r="H35" i="2"/>
  <c r="G58" i="2"/>
  <c r="O116" i="2"/>
  <c r="M36" i="2"/>
  <c r="M35" i="2"/>
  <c r="M37" i="2" s="1"/>
  <c r="G30" i="1"/>
  <c r="G33" i="1" s="1"/>
  <c r="L31" i="1"/>
  <c r="H33" i="1"/>
  <c r="M33" i="1"/>
  <c r="L30" i="1"/>
  <c r="K37" i="2"/>
  <c r="V117" i="2"/>
  <c r="Q117" i="2"/>
  <c r="N116" i="2"/>
  <c r="N58" i="2"/>
  <c r="H57" i="2"/>
  <c r="C16" i="2"/>
  <c r="M115" i="2"/>
  <c r="M117" i="2" s="1"/>
  <c r="H93" i="2"/>
  <c r="M56" i="2"/>
  <c r="L35" i="2"/>
  <c r="L37" i="2" s="1"/>
  <c r="K95" i="2"/>
  <c r="M116" i="2"/>
  <c r="J56" i="2"/>
  <c r="I36" i="2"/>
  <c r="P114" i="2"/>
  <c r="J93" i="2"/>
  <c r="J96" i="2" s="1"/>
  <c r="R116" i="2"/>
  <c r="R115" i="2"/>
  <c r="N93" i="2"/>
  <c r="N96" i="2" s="1"/>
  <c r="G93" i="2"/>
  <c r="G115" i="2"/>
  <c r="G117" i="2" s="1"/>
  <c r="F115" i="2"/>
  <c r="C76" i="2"/>
  <c r="L93" i="2"/>
  <c r="L96" i="2" s="1"/>
  <c r="T114" i="2"/>
  <c r="T117" i="2" s="1"/>
  <c r="K117" i="2"/>
  <c r="J114" i="2"/>
  <c r="M94" i="2"/>
  <c r="L114" i="2"/>
  <c r="L117" i="2" s="1"/>
  <c r="F116" i="2"/>
  <c r="F117" i="2" s="1"/>
  <c r="K116" i="2"/>
  <c r="M57" i="2"/>
  <c r="F58" i="2"/>
  <c r="F56" i="2"/>
  <c r="F59" i="2" s="1"/>
  <c r="H58" i="2"/>
  <c r="K59" i="2"/>
  <c r="N36" i="2"/>
  <c r="N35" i="2"/>
  <c r="H115" i="2"/>
  <c r="H117" i="2" s="1"/>
  <c r="I93" i="2"/>
  <c r="N56" i="2"/>
  <c r="I95" i="2"/>
  <c r="I94" i="2"/>
  <c r="K93" i="2"/>
  <c r="J116" i="2"/>
  <c r="I57" i="2"/>
  <c r="H59" i="2"/>
  <c r="G35" i="2"/>
  <c r="G37" i="2" s="1"/>
  <c r="R114" i="2"/>
  <c r="R117" i="2" s="1"/>
  <c r="J58" i="2"/>
  <c r="I35" i="2"/>
  <c r="L57" i="2"/>
  <c r="L59" i="2" s="1"/>
  <c r="G56" i="2"/>
  <c r="G59" i="2" s="1"/>
  <c r="J36" i="2"/>
  <c r="J35" i="2"/>
  <c r="J37" i="2" s="1"/>
  <c r="I34" i="2"/>
  <c r="I56" i="2"/>
  <c r="L115" i="2"/>
  <c r="I115" i="2"/>
  <c r="I117" i="2" s="1"/>
  <c r="N115" i="2"/>
  <c r="M96" i="2"/>
  <c r="S117" i="2"/>
  <c r="N117" i="2" l="1"/>
  <c r="I37" i="2"/>
  <c r="K96" i="2"/>
  <c r="G96" i="2"/>
  <c r="N37" i="2"/>
  <c r="P117" i="2"/>
  <c r="Z152" i="2" s="1"/>
  <c r="H96" i="2"/>
  <c r="L33" i="1"/>
  <c r="N59" i="2"/>
  <c r="M59" i="2"/>
  <c r="I59" i="2"/>
  <c r="I96" i="2"/>
  <c r="J117" i="2"/>
  <c r="J59" i="2"/>
</calcChain>
</file>

<file path=xl/sharedStrings.xml><?xml version="1.0" encoding="utf-8"?>
<sst xmlns="http://schemas.openxmlformats.org/spreadsheetml/2006/main" count="345" uniqueCount="119">
  <si>
    <t>P21 LAYERING (PRESENTED IN FIGURE 2B) AND NPY  STUDY (PRESENTED IN FIGURE 5E, F)</t>
  </si>
  <si>
    <t>Image name</t>
  </si>
  <si>
    <t>Overall main fractions</t>
  </si>
  <si>
    <t>Layer 1 main fractions</t>
  </si>
  <si>
    <t>NPY analysis</t>
  </si>
  <si>
    <t>Layer 2/3 main fractions</t>
  </si>
  <si>
    <t>Layer 4 main fractions</t>
  </si>
  <si>
    <t>Layer 5/6 main fractions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</si>
  <si>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vertAlign val="superscript"/>
        <sz val="8"/>
        <color rgb="FFFFFFFF"/>
        <rFont val="Arial"/>
        <family val="2"/>
      </rPr>
      <t xml:space="preserve">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</si>
  <si>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</si>
  <si>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</si>
  <si>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</si>
  <si>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 xml:space="preserve">+ </t>
    </r>
  </si>
  <si>
    <t>b1s1left</t>
  </si>
  <si>
    <t>b1s2right</t>
  </si>
  <si>
    <t>b1s3right</t>
  </si>
  <si>
    <t>b2s1right</t>
  </si>
  <si>
    <t>b2s2left</t>
  </si>
  <si>
    <t>b2s2right</t>
  </si>
  <si>
    <t>b2s3right</t>
  </si>
  <si>
    <t>b3s1left</t>
  </si>
  <si>
    <t>b3s2right</t>
  </si>
  <si>
    <t>b3s3left</t>
  </si>
  <si>
    <t>Total</t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</si>
  <si>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</si>
  <si>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</si>
  <si>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</si>
  <si>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/5.1tdTOM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</si>
  <si>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</si>
  <si>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</si>
  <si>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</si>
  <si>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</si>
  <si>
    <t>Brain average</t>
  </si>
  <si>
    <t>b1</t>
  </si>
  <si>
    <t>b2</t>
  </si>
  <si>
    <t>b3</t>
  </si>
  <si>
    <t>Average</t>
  </si>
  <si>
    <t>FIGURE 5E</t>
  </si>
  <si>
    <r>
      <t>Layer distribution % of 5.1td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in NPY/Htr3a-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</si>
  <si>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t>Overall %GFP/5.1tdTOM in NPY/GFP fraction</t>
  </si>
  <si>
    <r>
      <t>L1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</si>
  <si>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L2/3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</si>
  <si>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L4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</si>
  <si>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L5/6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</si>
  <si>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t>FIGURE 5F</t>
  </si>
  <si>
    <t>P21 LAYERING (PRESENTED IN FIGURE 2B) AND RELN STUDY (PRESENTED IN FIGURE 5C, D)</t>
  </si>
  <si>
    <t>RELN analysis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</si>
  <si>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</si>
  <si>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</si>
  <si>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t>b1s3left</t>
  </si>
  <si>
    <t>b2s1left</t>
  </si>
  <si>
    <t>b3s1right</t>
  </si>
  <si>
    <t>b3s2left</t>
  </si>
  <si>
    <t>b3s3right</t>
  </si>
  <si>
    <r>
      <t>L1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</si>
  <si>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L2/3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</si>
  <si>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RELN</t>
    </r>
    <r>
      <rPr>
        <vertAlign val="superscript"/>
        <sz val="12"/>
        <color theme="0"/>
        <rFont val="Arial"/>
        <family val="2"/>
      </rPr>
      <t>+</t>
    </r>
  </si>
  <si>
    <r>
      <t>L5/6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</si>
  <si>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t>P21 RELN/NPY OVERLAP STUDY (PRESENTED IN FIGURE 5H)</t>
  </si>
  <si>
    <t>Main fractions</t>
  </si>
  <si>
    <r>
      <t>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</si>
  <si>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</si>
  <si>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</si>
  <si>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</si>
  <si>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t>b1niv1left</t>
  </si>
  <si>
    <t>b1niv1right</t>
  </si>
  <si>
    <t>b1niv2left</t>
  </si>
  <si>
    <t>b1niv3left</t>
  </si>
  <si>
    <t>b2niv1left</t>
  </si>
  <si>
    <t>b2niv2right</t>
  </si>
  <si>
    <t>b2niv3left</t>
  </si>
  <si>
    <t>b2niv3right</t>
  </si>
  <si>
    <t>% of markers expressed in fractions</t>
  </si>
  <si>
    <t xml:space="preserve">GFP fraction undefined  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</si>
  <si>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</si>
  <si>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tdTOM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</si>
  <si>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</si>
  <si>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</si>
  <si>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</si>
  <si>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</si>
  <si>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</si>
  <si>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 xml:space="preserve">Layer distribution % of NPY in 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</si>
  <si>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L4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</si>
  <si>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</si>
  <si>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/tdTOM</t>
    </r>
    <r>
      <rPr>
        <vertAlign val="superscript"/>
        <sz val="12"/>
        <color theme="0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</si>
  <si>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</si>
  <si>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 xml:space="preserve">Overall % of NPY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</si>
  <si>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</si>
  <si>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Layer distribution of Htr3a-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 xml:space="preserve"> and</t>
    </r>
    <r>
      <rPr>
        <i/>
        <sz val="12"/>
        <color theme="0"/>
        <rFont val="Arial"/>
        <family val="2"/>
      </rPr>
      <t xml:space="preserve"> Htr3a</t>
    </r>
    <r>
      <rPr>
        <sz val="12"/>
        <color theme="0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</t>
    </r>
    <r>
      <rPr>
        <sz val="12"/>
        <color rgb="FFFF0000"/>
        <rFont val="Arial"/>
        <family val="2"/>
      </rPr>
      <t>TOM</t>
    </r>
    <r>
      <rPr>
        <sz val="12"/>
        <color theme="0"/>
        <rFont val="Arial"/>
        <family val="2"/>
      </rPr>
      <t xml:space="preserve"> fractions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</si>
  <si>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</si>
  <si>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</si>
  <si>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</si>
  <si>
    <r>
      <t xml:space="preserve">Overall % of NPY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</t>
    </r>
    <r>
      <rPr>
        <sz val="12"/>
        <color theme="0"/>
        <rFont val="Arial"/>
        <family val="2"/>
      </rPr>
      <t>-tdTOM fraction</t>
    </r>
  </si>
  <si>
    <r>
      <t xml:space="preserve">Layer distribution % of 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in NPY/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</si>
  <si>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t>Overall %GFP/tdTOM in NPY/GFP fraction</t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</si>
  <si>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</si>
  <si>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</si>
  <si>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</si>
  <si>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</si>
  <si>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 xml:space="preserve">Layer distribution % of RELN in 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</si>
  <si>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</si>
  <si>
    <r>
      <t xml:space="preserve">Overall % of RELN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</t>
    </r>
  </si>
  <si>
    <r>
      <t>Layer distribution of Htr3a-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 xml:space="preserve"> and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</t>
    </r>
    <r>
      <rPr>
        <sz val="12"/>
        <color rgb="FFFF0000"/>
        <rFont val="Arial"/>
        <family val="2"/>
      </rPr>
      <t>TOM</t>
    </r>
    <r>
      <rPr>
        <sz val="12"/>
        <color theme="0"/>
        <rFont val="Arial"/>
        <family val="2"/>
      </rPr>
      <t xml:space="preserve"> fractions</t>
    </r>
  </si>
  <si>
    <r>
      <t xml:space="preserve">Layer distribution % of 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in RELN/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</si>
  <si>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t>Overall %GFP/tdTOM in RELN/GFP fraction</t>
  </si>
  <si>
    <r>
      <t xml:space="preserve">Layer distribution of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 xml:space="preserve"> and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</t>
    </r>
    <r>
      <rPr>
        <sz val="12"/>
        <color rgb="FF00B050"/>
        <rFont val="Arial"/>
        <family val="2"/>
      </rPr>
      <t>GFP</t>
    </r>
    <r>
      <rPr>
        <sz val="12"/>
        <color theme="0"/>
        <rFont val="Arial"/>
        <family val="2"/>
      </rPr>
      <t>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</t>
    </r>
    <r>
      <rPr>
        <sz val="12"/>
        <color rgb="FFFF0000"/>
        <rFont val="Arial"/>
        <family val="2"/>
      </rPr>
      <t>TOM</t>
    </r>
    <r>
      <rPr>
        <sz val="12"/>
        <color theme="0"/>
        <rFont val="Arial"/>
        <family val="2"/>
      </rPr>
      <t xml:space="preserve"> fractions MERGE STUDY</t>
    </r>
  </si>
  <si>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</si>
  <si>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/RELN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/NPY</t>
    </r>
    <r>
      <rPr>
        <vertAlign val="superscript"/>
        <sz val="12"/>
        <color rgb="FFFFFFFF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</si>
  <si>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</si>
  <si>
    <r>
      <rPr>
        <b/>
        <i/>
        <sz val="12"/>
        <color theme="0"/>
        <rFont val="Arial"/>
        <family val="2"/>
      </rPr>
      <t>Hmx3-</t>
    </r>
    <r>
      <rPr>
        <b/>
        <sz val="12"/>
        <color theme="0"/>
        <rFont val="Arial"/>
        <family val="2"/>
      </rPr>
      <t>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</si>
  <si>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</si>
  <si>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t>tdTOM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/RELN</t>
    </r>
    <r>
      <rPr>
        <vertAlign val="superscript"/>
        <sz val="12"/>
        <color theme="0"/>
        <rFont val="Arial"/>
        <family val="2"/>
      </rPr>
      <t>+</t>
    </r>
    <r>
      <rPr>
        <sz val="12"/>
        <color theme="0"/>
        <rFont val="Arial"/>
        <family val="2"/>
      </rPr>
      <t>/NPY</t>
    </r>
    <r>
      <rPr>
        <vertAlign val="superscript"/>
        <sz val="12"/>
        <color theme="0"/>
        <rFont val="Arial"/>
        <family val="2"/>
      </rPr>
      <t>+</t>
    </r>
  </si>
  <si>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>/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>-td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</si>
  <si>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t>GFP/tdTOM fraction undefined</t>
  </si>
  <si>
    <t>GFP+/tdTOM+/RELN+</t>
  </si>
  <si>
    <t>Overall % of GFP/tdTOM in RELN/GFP fraction MERGE STUDY</t>
  </si>
  <si>
    <t>Overall % of GFP/tdTOM in NPY/GFP fraction MERGE STUDY</t>
  </si>
  <si>
    <r>
      <t xml:space="preserve">Overall % of RELN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 MERGE STUDY</t>
    </r>
  </si>
  <si>
    <r>
      <t xml:space="preserve">Overall % of NPY in </t>
    </r>
    <r>
      <rPr>
        <i/>
        <sz val="12"/>
        <color theme="0"/>
        <rFont val="Arial"/>
        <family val="2"/>
      </rPr>
      <t>Htr3a</t>
    </r>
    <r>
      <rPr>
        <sz val="12"/>
        <color theme="0"/>
        <rFont val="Arial"/>
        <family val="2"/>
      </rPr>
      <t>-GFP/</t>
    </r>
    <r>
      <rPr>
        <i/>
        <sz val="12"/>
        <color theme="0"/>
        <rFont val="Arial"/>
        <family val="2"/>
      </rPr>
      <t>Hmx3-</t>
    </r>
    <r>
      <rPr>
        <sz val="12"/>
        <color theme="0"/>
        <rFont val="Arial"/>
        <family val="2"/>
      </rPr>
      <t>tdTOM fraction MERGE STUDY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</si>
</sst>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sz val="12"/>
      <color rgb="FFFFFFFF"/>
      <name val="Arial"/>
      <family val="2"/>
    </font>
    <font>
      <vertAlign val="superscript"/>
      <sz val="12"/>
      <color rgb="FFFFFFFF"/>
      <name val="Arial"/>
      <family val="2"/>
    </font>
    <font>
      <vertAlign val="superscript"/>
      <sz val="8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B050"/>
      <name val="Arial"/>
      <family val="2"/>
    </font>
    <font>
      <b/>
      <sz val="12"/>
      <color rgb="FFFF0000"/>
      <name val="Arial"/>
      <family val="2"/>
    </font>
    <font>
      <sz val="12"/>
      <color rgb="FF00B050"/>
      <name val="Arial"/>
      <family val="2"/>
    </font>
    <font>
      <sz val="12"/>
      <color rgb="FFFF0000"/>
      <name val="Arial"/>
      <family val="2"/>
    </font>
    <font>
      <vertAlign val="superscript"/>
      <sz val="12"/>
      <color theme="0"/>
      <name val="Arial"/>
      <family val="2"/>
    </font>
    <font>
      <sz val="16"/>
      <color theme="0"/>
      <name val="Arial"/>
      <family val="2"/>
    </font>
    <font>
      <b/>
      <i/>
      <sz val="12"/>
      <color theme="0"/>
      <name val="Arial"/>
      <family val="2"/>
    </font>
    <font>
      <i/>
      <sz val="12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52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/>
      <diagonal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Font="1"/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9" fillId="0" borderId="15" xfId="0" applyFont="1" applyBorder="1"/>
    <xf numFmtId="0" fontId="9" fillId="0" borderId="16" xfId="0" applyFont="1" applyBorder="1"/>
    <xf numFmtId="0" fontId="9" fillId="0" borderId="17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20" xfId="0" applyFont="1" applyBorder="1"/>
    <xf numFmtId="0" fontId="9" fillId="0" borderId="21" xfId="0" applyFont="1" applyBorder="1"/>
    <xf numFmtId="0" fontId="9" fillId="0" borderId="0" xfId="0" applyFont="1" applyBorder="1"/>
    <xf numFmtId="0" fontId="9" fillId="0" borderId="22" xfId="0" applyFont="1" applyBorder="1"/>
    <xf numFmtId="0" fontId="9" fillId="0" borderId="23" xfId="0" applyFont="1" applyBorder="1"/>
    <xf numFmtId="0" fontId="9" fillId="0" borderId="24" xfId="0" applyFont="1" applyBorder="1"/>
    <xf numFmtId="0" fontId="9" fillId="0" borderId="25" xfId="0" applyFont="1" applyBorder="1"/>
    <xf numFmtId="0" fontId="9" fillId="0" borderId="11" xfId="0" applyFont="1" applyBorder="1"/>
    <xf numFmtId="0" fontId="9" fillId="0" borderId="26" xfId="0" applyFont="1" applyBorder="1"/>
    <xf numFmtId="0" fontId="9" fillId="0" borderId="27" xfId="0" applyFont="1" applyBorder="1"/>
    <xf numFmtId="0" fontId="9" fillId="0" borderId="0" xfId="0" applyFont="1"/>
    <xf numFmtId="0" fontId="4" fillId="2" borderId="8" xfId="0" applyFont="1" applyFill="1" applyBorder="1"/>
    <xf numFmtId="0" fontId="3" fillId="0" borderId="9" xfId="0" applyFont="1" applyBorder="1"/>
    <xf numFmtId="0" fontId="9" fillId="0" borderId="9" xfId="0" applyFont="1" applyBorder="1"/>
    <xf numFmtId="0" fontId="3" fillId="0" borderId="28" xfId="0" applyFont="1" applyBorder="1"/>
    <xf numFmtId="0" fontId="3" fillId="0" borderId="29" xfId="0" applyFont="1" applyBorder="1"/>
    <xf numFmtId="0" fontId="3" fillId="0" borderId="10" xfId="0" applyFont="1" applyBorder="1"/>
    <xf numFmtId="0" fontId="5" fillId="3" borderId="13" xfId="0" applyFont="1" applyFill="1" applyBorder="1" applyAlignment="1">
      <alignment horizontal="center" vertical="center"/>
    </xf>
    <xf numFmtId="10" fontId="3" fillId="0" borderId="16" xfId="0" applyNumberFormat="1" applyFont="1" applyBorder="1"/>
    <xf numFmtId="10" fontId="3" fillId="0" borderId="19" xfId="0" applyNumberFormat="1" applyFont="1" applyBorder="1"/>
    <xf numFmtId="10" fontId="3" fillId="0" borderId="17" xfId="0" applyNumberFormat="1" applyFont="1" applyBorder="1"/>
    <xf numFmtId="10" fontId="3" fillId="0" borderId="18" xfId="0" applyNumberFormat="1" applyFont="1" applyBorder="1"/>
    <xf numFmtId="10" fontId="9" fillId="0" borderId="14" xfId="0" applyNumberFormat="1" applyFont="1" applyBorder="1"/>
    <xf numFmtId="10" fontId="3" fillId="0" borderId="15" xfId="0" applyNumberFormat="1" applyFont="1" applyBorder="1"/>
    <xf numFmtId="10" fontId="9" fillId="0" borderId="19" xfId="0" applyNumberFormat="1" applyFont="1" applyBorder="1"/>
    <xf numFmtId="10" fontId="3" fillId="0" borderId="21" xfId="0" applyNumberFormat="1" applyFont="1" applyBorder="1"/>
    <xf numFmtId="10" fontId="3" fillId="0" borderId="23" xfId="0" applyNumberFormat="1" applyFont="1" applyBorder="1"/>
    <xf numFmtId="10" fontId="3" fillId="0" borderId="0" xfId="0" applyNumberFormat="1" applyFont="1" applyBorder="1"/>
    <xf numFmtId="10" fontId="3" fillId="0" borderId="22" xfId="0" applyNumberFormat="1" applyFont="1" applyBorder="1"/>
    <xf numFmtId="10" fontId="9" fillId="0" borderId="31" xfId="0" applyNumberFormat="1" applyFont="1" applyBorder="1"/>
    <xf numFmtId="10" fontId="3" fillId="0" borderId="20" xfId="0" applyNumberFormat="1" applyFont="1" applyBorder="1"/>
    <xf numFmtId="10" fontId="9" fillId="0" borderId="23" xfId="0" applyNumberFormat="1" applyFont="1" applyBorder="1"/>
    <xf numFmtId="10" fontId="3" fillId="0" borderId="25" xfId="0" applyNumberFormat="1" applyFont="1" applyBorder="1"/>
    <xf numFmtId="10" fontId="3" fillId="0" borderId="27" xfId="0" applyNumberFormat="1" applyFont="1" applyBorder="1"/>
    <xf numFmtId="10" fontId="3" fillId="0" borderId="11" xfId="0" applyNumberFormat="1" applyFont="1" applyBorder="1"/>
    <xf numFmtId="10" fontId="3" fillId="0" borderId="26" xfId="0" applyNumberFormat="1" applyFont="1" applyBorder="1"/>
    <xf numFmtId="10" fontId="3" fillId="0" borderId="31" xfId="0" applyNumberFormat="1" applyFont="1" applyBorder="1"/>
    <xf numFmtId="10" fontId="3" fillId="0" borderId="24" xfId="0" applyNumberFormat="1" applyFont="1" applyBorder="1"/>
    <xf numFmtId="10" fontId="9" fillId="0" borderId="27" xfId="0" applyNumberFormat="1" applyFont="1" applyBorder="1"/>
    <xf numFmtId="10" fontId="9" fillId="0" borderId="30" xfId="0" applyNumberFormat="1" applyFont="1" applyBorder="1"/>
    <xf numFmtId="0" fontId="3" fillId="0" borderId="15" xfId="0" applyFont="1" applyBorder="1"/>
    <xf numFmtId="0" fontId="3" fillId="0" borderId="20" xfId="0" applyFont="1" applyBorder="1"/>
    <xf numFmtId="0" fontId="3" fillId="0" borderId="24" xfId="0" applyFont="1" applyBorder="1"/>
    <xf numFmtId="10" fontId="4" fillId="2" borderId="32" xfId="0" applyNumberFormat="1" applyFont="1" applyFill="1" applyBorder="1"/>
    <xf numFmtId="10" fontId="4" fillId="2" borderId="13" xfId="0" applyNumberFormat="1" applyFont="1" applyFill="1" applyBorder="1"/>
    <xf numFmtId="10" fontId="4" fillId="2" borderId="33" xfId="0" applyNumberFormat="1" applyFont="1" applyFill="1" applyBorder="1"/>
    <xf numFmtId="10" fontId="4" fillId="2" borderId="8" xfId="0" applyNumberFormat="1" applyFont="1" applyFill="1" applyBorder="1"/>
    <xf numFmtId="10" fontId="4" fillId="2" borderId="34" xfId="0" applyNumberFormat="1" applyFont="1" applyFill="1" applyBorder="1"/>
    <xf numFmtId="10" fontId="4" fillId="2" borderId="1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3" fillId="0" borderId="5" xfId="0" applyFont="1" applyBorder="1"/>
    <xf numFmtId="0" fontId="9" fillId="0" borderId="5" xfId="0" applyFont="1" applyBorder="1"/>
    <xf numFmtId="10" fontId="3" fillId="0" borderId="5" xfId="0" applyNumberFormat="1" applyFont="1" applyBorder="1"/>
    <xf numFmtId="0" fontId="6" fillId="3" borderId="10" xfId="0" applyFont="1" applyFill="1" applyBorder="1" applyAlignment="1">
      <alignment horizontal="center" vertical="center"/>
    </xf>
    <xf numFmtId="0" fontId="3" fillId="0" borderId="31" xfId="0" applyFont="1" applyBorder="1"/>
    <xf numFmtId="0" fontId="3" fillId="0" borderId="14" xfId="0" applyFont="1" applyBorder="1"/>
    <xf numFmtId="0" fontId="3" fillId="0" borderId="30" xfId="0" applyFont="1" applyBorder="1"/>
    <xf numFmtId="0" fontId="4" fillId="2" borderId="13" xfId="0" applyFont="1" applyFill="1" applyBorder="1"/>
    <xf numFmtId="0" fontId="3" fillId="0" borderId="38" xfId="0" applyFont="1" applyBorder="1"/>
    <xf numFmtId="10" fontId="4" fillId="2" borderId="28" xfId="0" applyNumberFormat="1" applyFont="1" applyFill="1" applyBorder="1"/>
    <xf numFmtId="0" fontId="3" fillId="0" borderId="0" xfId="0" applyFont="1" applyBorder="1"/>
    <xf numFmtId="0" fontId="3" fillId="0" borderId="39" xfId="0" applyFont="1" applyBorder="1"/>
    <xf numFmtId="0" fontId="6" fillId="3" borderId="44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19" xfId="0" applyFont="1" applyBorder="1" applyAlignment="1">
      <alignment horizontal="right"/>
    </xf>
    <xf numFmtId="0" fontId="9" fillId="0" borderId="21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23" xfId="0" applyFont="1" applyBorder="1" applyAlignment="1">
      <alignment horizontal="right"/>
    </xf>
    <xf numFmtId="0" fontId="9" fillId="0" borderId="25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9" fillId="0" borderId="27" xfId="0" applyFont="1" applyBorder="1" applyAlignment="1">
      <alignment horizontal="right"/>
    </xf>
    <xf numFmtId="0" fontId="9" fillId="0" borderId="45" xfId="0" applyFont="1" applyBorder="1"/>
    <xf numFmtId="0" fontId="5" fillId="3" borderId="47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10" fontId="3" fillId="0" borderId="48" xfId="0" applyNumberFormat="1" applyFont="1" applyBorder="1"/>
    <xf numFmtId="10" fontId="3" fillId="0" borderId="14" xfId="0" applyNumberFormat="1" applyFont="1" applyBorder="1"/>
    <xf numFmtId="10" fontId="3" fillId="0" borderId="49" xfId="0" applyNumberFormat="1" applyFont="1" applyBorder="1"/>
    <xf numFmtId="10" fontId="3" fillId="0" borderId="50" xfId="0" applyNumberFormat="1" applyFont="1" applyBorder="1"/>
    <xf numFmtId="10" fontId="3" fillId="0" borderId="30" xfId="0" applyNumberFormat="1" applyFont="1" applyBorder="1"/>
    <xf numFmtId="0" fontId="5" fillId="0" borderId="17" xfId="0" applyFont="1" applyFill="1" applyBorder="1" applyAlignment="1">
      <alignment horizontal="center" vertical="center" textRotation="90"/>
    </xf>
    <xf numFmtId="10" fontId="9" fillId="0" borderId="17" xfId="0" applyNumberFormat="1" applyFont="1" applyBorder="1"/>
    <xf numFmtId="0" fontId="5" fillId="0" borderId="0" xfId="0" applyFont="1" applyFill="1" applyBorder="1" applyAlignment="1">
      <alignment horizontal="center" vertical="center" textRotation="90"/>
    </xf>
    <xf numFmtId="10" fontId="9" fillId="0" borderId="0" xfId="0" applyNumberFormat="1" applyFont="1" applyBorder="1"/>
    <xf numFmtId="10" fontId="3" fillId="0" borderId="51" xfId="0" applyNumberFormat="1" applyFont="1" applyBorder="1"/>
    <xf numFmtId="10" fontId="3" fillId="0" borderId="0" xfId="0" applyNumberFormat="1" applyFont="1"/>
    <xf numFmtId="0" fontId="5" fillId="2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0" fontId="5" fillId="2" borderId="3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3" fillId="0" borderId="10" xfId="0" applyFont="1" applyBorder="1" applyAlignment="1"/>
    <xf numFmtId="0" fontId="4" fillId="2" borderId="3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5" fillId="2" borderId="3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11" xfId="0" applyFont="1" applyBorder="1" applyAlignment="1"/>
    <xf numFmtId="0" fontId="4" fillId="2" borderId="46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3" fillId="0" borderId="30" xfId="0" applyFont="1" applyBorder="1" applyAlignment="1">
      <alignment horizontal="center" vertical="center" textRotation="90" wrapText="1"/>
    </xf>
    <xf numFmtId="0" fontId="15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2"/>
  <sheetViews>
    <sheetView topLeftCell="G77" zoomScaleNormal="130" zoomScalePageLayoutView="66" workbookViewId="0">
      <selection activeCell="O93" sqref="O93"/>
    </sheetView>
  </sheetViews>
  <sheetFormatPr baseColWidth="10" defaultRowHeight="16" x14ac:dyDescent="0.2"/>
  <cols>
    <col min="1" max="1" width="16.6640625" style="1" customWidth="1"/>
    <col min="2" max="3" width="10.83203125" style="1"/>
    <col min="4" max="5" width="17.5" style="1" customWidth="1"/>
    <col min="6" max="6" width="20.83203125" style="1" customWidth="1"/>
    <col min="7" max="7" width="28.1640625" style="1" customWidth="1"/>
    <col min="8" max="8" width="21.33203125" style="1" customWidth="1"/>
    <col min="9" max="9" width="27.5" style="1" customWidth="1"/>
    <col min="10" max="10" width="23.33203125" style="1" customWidth="1"/>
    <col min="11" max="11" width="28.1640625" style="1" customWidth="1"/>
    <col min="12" max="12" width="22.5" style="1" customWidth="1"/>
    <col min="13" max="13" width="28.1640625" style="1" customWidth="1"/>
    <col min="14" max="14" width="28.6640625" style="1" customWidth="1"/>
    <col min="15" max="15" width="29.5" style="1" customWidth="1"/>
    <col min="16" max="16" width="38.1640625" style="1" customWidth="1"/>
    <col min="17" max="17" width="40.6640625" style="1" customWidth="1"/>
    <col min="18" max="18" width="22" style="1" customWidth="1"/>
    <col min="19" max="20" width="19.33203125" style="1" customWidth="1"/>
    <col min="21" max="21" width="22.33203125" style="1" customWidth="1"/>
    <col min="22" max="22" width="23.6640625" style="1" customWidth="1"/>
    <col min="23" max="23" width="21.83203125" style="1" customWidth="1"/>
    <col min="24" max="24" width="16.83203125" style="1" customWidth="1"/>
    <col min="25" max="25" width="21" style="1" customWidth="1"/>
    <col min="26" max="26" width="13" style="1" customWidth="1"/>
    <col min="27" max="27" width="17.83203125" style="1" customWidth="1"/>
    <col min="28" max="28" width="16.5" style="1" customWidth="1"/>
    <col min="29" max="29" width="22.33203125" style="1" customWidth="1"/>
    <col min="30" max="30" width="17" style="1" customWidth="1"/>
    <col min="31" max="31" width="10.83203125" style="1" customWidth="1"/>
    <col min="32" max="16384" width="10.83203125" style="1"/>
  </cols>
  <sheetData>
    <row r="1" spans="1:30" ht="17" thickTop="1" x14ac:dyDescent="0.2">
      <c r="A1" s="114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7"/>
    </row>
    <row r="2" spans="1:30" ht="17" thickBot="1" x14ac:dyDescent="0.25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1"/>
    </row>
    <row r="3" spans="1:30" ht="18" thickTop="1" thickBot="1" x14ac:dyDescent="0.25"/>
    <row r="4" spans="1:30" ht="17" thickBot="1" x14ac:dyDescent="0.25">
      <c r="A4" s="123" t="s">
        <v>1</v>
      </c>
      <c r="B4" s="103" t="s">
        <v>2</v>
      </c>
      <c r="C4" s="105"/>
      <c r="D4" s="105"/>
      <c r="E4" s="105"/>
      <c r="F4" s="105"/>
      <c r="G4" s="103" t="s">
        <v>3</v>
      </c>
      <c r="H4" s="105"/>
      <c r="I4" s="105"/>
      <c r="J4" s="106"/>
      <c r="K4" s="103" t="s">
        <v>4</v>
      </c>
      <c r="L4" s="111"/>
      <c r="M4" s="103" t="s">
        <v>5</v>
      </c>
      <c r="N4" s="105"/>
      <c r="O4" s="105"/>
      <c r="P4" s="106"/>
      <c r="Q4" s="103" t="s">
        <v>4</v>
      </c>
      <c r="R4" s="111"/>
      <c r="S4" s="103" t="s">
        <v>6</v>
      </c>
      <c r="T4" s="105"/>
      <c r="U4" s="105"/>
      <c r="V4" s="106"/>
      <c r="W4" s="103" t="s">
        <v>4</v>
      </c>
      <c r="X4" s="111"/>
      <c r="Y4" s="103" t="s">
        <v>7</v>
      </c>
      <c r="Z4" s="105"/>
      <c r="AA4" s="105"/>
      <c r="AB4" s="106"/>
      <c r="AC4" s="125" t="s">
        <v>4</v>
      </c>
      <c r="AD4" s="126"/>
    </row>
    <row r="5" spans="1:30" ht="19" thickBot="1" x14ac:dyDescent="0.25">
      <c r="A5" s="124"/>
      <c r="B5" s="2" t="s">
        <v>8</v>
      </c>
      <c r="C5" s="2" t="s">
        <v>9</v>
      </c>
      <c r="D5" s="2" t="s">
        <v>74</v>
      </c>
      <c r="E5" s="2" t="s">
        <v>75</v>
      </c>
      <c r="F5" s="3" t="s">
        <v>10</v>
      </c>
      <c r="G5" s="2" t="s">
        <v>8</v>
      </c>
      <c r="H5" s="2" t="s">
        <v>9</v>
      </c>
      <c r="I5" s="2" t="s">
        <v>74</v>
      </c>
      <c r="J5" s="2" t="s">
        <v>75</v>
      </c>
      <c r="K5" s="2" t="s">
        <v>76</v>
      </c>
      <c r="L5" s="2" t="s">
        <v>11</v>
      </c>
      <c r="M5" s="2" t="s">
        <v>8</v>
      </c>
      <c r="N5" s="2" t="s">
        <v>9</v>
      </c>
      <c r="O5" s="2" t="s">
        <v>74</v>
      </c>
      <c r="P5" s="2" t="s">
        <v>75</v>
      </c>
      <c r="Q5" s="2" t="s">
        <v>76</v>
      </c>
      <c r="R5" s="2" t="s">
        <v>11</v>
      </c>
      <c r="S5" s="2" t="s">
        <v>8</v>
      </c>
      <c r="T5" s="2" t="s">
        <v>9</v>
      </c>
      <c r="U5" s="2" t="s">
        <v>74</v>
      </c>
      <c r="V5" s="2" t="s">
        <v>75</v>
      </c>
      <c r="W5" s="2" t="s">
        <v>76</v>
      </c>
      <c r="X5" s="2" t="s">
        <v>12</v>
      </c>
      <c r="Y5" s="2" t="s">
        <v>8</v>
      </c>
      <c r="Z5" s="2" t="s">
        <v>9</v>
      </c>
      <c r="AA5" s="2" t="s">
        <v>74</v>
      </c>
      <c r="AB5" s="2" t="s">
        <v>75</v>
      </c>
      <c r="AC5" s="2" t="s">
        <v>76</v>
      </c>
      <c r="AD5" s="2" t="s">
        <v>11</v>
      </c>
    </row>
    <row r="6" spans="1:30" x14ac:dyDescent="0.2">
      <c r="A6" s="4" t="s">
        <v>13</v>
      </c>
      <c r="B6" s="5">
        <f t="shared" ref="B6:E15" si="0">SUM(G6,M6,S6,Y6)</f>
        <v>58</v>
      </c>
      <c r="C6" s="6">
        <f t="shared" si="0"/>
        <v>49</v>
      </c>
      <c r="D6" s="6">
        <f t="shared" si="0"/>
        <v>9</v>
      </c>
      <c r="E6" s="6">
        <f t="shared" si="0"/>
        <v>17</v>
      </c>
      <c r="F6" s="6">
        <f>SUM(K6,L6,Q6,R6,W6,X6,AC6,AD6)</f>
        <v>19</v>
      </c>
      <c r="G6" s="5">
        <v>11</v>
      </c>
      <c r="H6" s="6">
        <f>G6-I6</f>
        <v>9</v>
      </c>
      <c r="I6" s="6">
        <v>2</v>
      </c>
      <c r="J6" s="7">
        <v>4</v>
      </c>
      <c r="K6" s="6">
        <v>0</v>
      </c>
      <c r="L6" s="6">
        <v>1</v>
      </c>
      <c r="M6" s="5">
        <v>28</v>
      </c>
      <c r="N6" s="6">
        <f>M6-O6</f>
        <v>22</v>
      </c>
      <c r="O6" s="6">
        <v>6</v>
      </c>
      <c r="P6" s="7">
        <v>5</v>
      </c>
      <c r="Q6" s="6">
        <v>5</v>
      </c>
      <c r="R6" s="8">
        <v>4</v>
      </c>
      <c r="S6" s="5">
        <v>3</v>
      </c>
      <c r="T6" s="6">
        <f>S6-U6</f>
        <v>3</v>
      </c>
      <c r="U6" s="6">
        <v>0</v>
      </c>
      <c r="V6" s="7">
        <v>3</v>
      </c>
      <c r="W6" s="6">
        <v>0</v>
      </c>
      <c r="X6" s="6">
        <v>2</v>
      </c>
      <c r="Y6" s="5">
        <v>16</v>
      </c>
      <c r="Z6" s="6">
        <f>Y6-AA6</f>
        <v>15</v>
      </c>
      <c r="AA6" s="6">
        <v>1</v>
      </c>
      <c r="AB6" s="7">
        <v>5</v>
      </c>
      <c r="AC6" s="6">
        <v>1</v>
      </c>
      <c r="AD6" s="7">
        <v>6</v>
      </c>
    </row>
    <row r="7" spans="1:30" x14ac:dyDescent="0.2">
      <c r="A7" s="9" t="s">
        <v>14</v>
      </c>
      <c r="B7" s="10">
        <f t="shared" si="0"/>
        <v>80</v>
      </c>
      <c r="C7" s="11">
        <f t="shared" si="0"/>
        <v>66</v>
      </c>
      <c r="D7" s="11">
        <f t="shared" si="0"/>
        <v>14</v>
      </c>
      <c r="E7" s="11">
        <f t="shared" si="0"/>
        <v>11</v>
      </c>
      <c r="F7" s="11">
        <f t="shared" ref="F7:F15" si="1">SUM(K7,L7,Q7,R7,W7,X7,AC7,AD7)</f>
        <v>19</v>
      </c>
      <c r="G7" s="10">
        <v>16</v>
      </c>
      <c r="H7" s="11">
        <f t="shared" ref="H7:H15" si="2">G7-I7</f>
        <v>10</v>
      </c>
      <c r="I7" s="11">
        <v>6</v>
      </c>
      <c r="J7" s="12">
        <v>0</v>
      </c>
      <c r="K7" s="11">
        <v>0</v>
      </c>
      <c r="L7" s="11">
        <v>2</v>
      </c>
      <c r="M7" s="10">
        <v>40</v>
      </c>
      <c r="N7" s="11">
        <f t="shared" ref="N7:N15" si="3">M7-O7</f>
        <v>34</v>
      </c>
      <c r="O7" s="11">
        <v>6</v>
      </c>
      <c r="P7" s="12">
        <v>5</v>
      </c>
      <c r="Q7" s="11">
        <v>4</v>
      </c>
      <c r="R7" s="13">
        <v>9</v>
      </c>
      <c r="S7" s="10">
        <v>8</v>
      </c>
      <c r="T7" s="11">
        <f t="shared" ref="T7:T15" si="4">S7-U7</f>
        <v>7</v>
      </c>
      <c r="U7" s="11">
        <v>1</v>
      </c>
      <c r="V7" s="12">
        <v>3</v>
      </c>
      <c r="W7" s="11">
        <v>1</v>
      </c>
      <c r="X7" s="11">
        <v>0</v>
      </c>
      <c r="Y7" s="10">
        <v>16</v>
      </c>
      <c r="Z7" s="11">
        <f t="shared" ref="Z7:Z15" si="5">Y7-AA7</f>
        <v>15</v>
      </c>
      <c r="AA7" s="11">
        <v>1</v>
      </c>
      <c r="AB7" s="12">
        <v>3</v>
      </c>
      <c r="AC7" s="11">
        <v>1</v>
      </c>
      <c r="AD7" s="12">
        <v>2</v>
      </c>
    </row>
    <row r="8" spans="1:30" ht="17" thickBot="1" x14ac:dyDescent="0.25">
      <c r="A8" s="14" t="s">
        <v>15</v>
      </c>
      <c r="B8" s="15">
        <f t="shared" si="0"/>
        <v>76</v>
      </c>
      <c r="C8" s="16">
        <f t="shared" si="0"/>
        <v>62</v>
      </c>
      <c r="D8" s="16">
        <f t="shared" si="0"/>
        <v>14</v>
      </c>
      <c r="E8" s="16">
        <f t="shared" si="0"/>
        <v>31</v>
      </c>
      <c r="F8" s="11">
        <f t="shared" si="1"/>
        <v>22</v>
      </c>
      <c r="G8" s="15">
        <v>16</v>
      </c>
      <c r="H8" s="16">
        <f t="shared" si="2"/>
        <v>12</v>
      </c>
      <c r="I8" s="16">
        <v>4</v>
      </c>
      <c r="J8" s="17">
        <v>3</v>
      </c>
      <c r="K8" s="16">
        <v>0</v>
      </c>
      <c r="L8" s="16">
        <v>1</v>
      </c>
      <c r="M8" s="15">
        <v>38</v>
      </c>
      <c r="N8" s="16">
        <f t="shared" si="3"/>
        <v>31</v>
      </c>
      <c r="O8" s="16">
        <v>7</v>
      </c>
      <c r="P8" s="17">
        <v>16</v>
      </c>
      <c r="Q8" s="16">
        <v>7</v>
      </c>
      <c r="R8" s="18">
        <v>8</v>
      </c>
      <c r="S8" s="15">
        <v>5</v>
      </c>
      <c r="T8" s="16">
        <f t="shared" si="4"/>
        <v>4</v>
      </c>
      <c r="U8" s="16">
        <v>1</v>
      </c>
      <c r="V8" s="17">
        <v>9</v>
      </c>
      <c r="W8" s="16">
        <v>1</v>
      </c>
      <c r="X8" s="16">
        <v>0</v>
      </c>
      <c r="Y8" s="15">
        <v>17</v>
      </c>
      <c r="Z8" s="16">
        <f t="shared" si="5"/>
        <v>15</v>
      </c>
      <c r="AA8" s="16">
        <v>2</v>
      </c>
      <c r="AB8" s="17">
        <v>3</v>
      </c>
      <c r="AC8" s="16">
        <v>1</v>
      </c>
      <c r="AD8" s="17">
        <v>4</v>
      </c>
    </row>
    <row r="9" spans="1:30" x14ac:dyDescent="0.2">
      <c r="A9" s="9" t="s">
        <v>16</v>
      </c>
      <c r="B9" s="10">
        <f t="shared" si="0"/>
        <v>121</v>
      </c>
      <c r="C9" s="11">
        <f t="shared" si="0"/>
        <v>97</v>
      </c>
      <c r="D9" s="11">
        <f t="shared" si="0"/>
        <v>24</v>
      </c>
      <c r="E9" s="11">
        <f t="shared" si="0"/>
        <v>18</v>
      </c>
      <c r="F9" s="6">
        <f t="shared" si="1"/>
        <v>14</v>
      </c>
      <c r="G9" s="10">
        <v>25</v>
      </c>
      <c r="H9" s="11">
        <f t="shared" si="2"/>
        <v>14</v>
      </c>
      <c r="I9" s="11">
        <v>11</v>
      </c>
      <c r="J9" s="12">
        <v>3</v>
      </c>
      <c r="K9" s="19">
        <v>0</v>
      </c>
      <c r="L9" s="19">
        <v>0</v>
      </c>
      <c r="M9" s="10">
        <v>69</v>
      </c>
      <c r="N9" s="11">
        <f t="shared" si="3"/>
        <v>60</v>
      </c>
      <c r="O9" s="11">
        <v>9</v>
      </c>
      <c r="P9" s="12">
        <v>5</v>
      </c>
      <c r="Q9" s="11">
        <v>4</v>
      </c>
      <c r="R9" s="13">
        <v>4</v>
      </c>
      <c r="S9" s="10">
        <v>13</v>
      </c>
      <c r="T9" s="11">
        <f t="shared" si="4"/>
        <v>9</v>
      </c>
      <c r="U9" s="11">
        <v>4</v>
      </c>
      <c r="V9" s="12">
        <v>7</v>
      </c>
      <c r="W9" s="19">
        <v>4</v>
      </c>
      <c r="X9" s="19">
        <v>0</v>
      </c>
      <c r="Y9" s="10">
        <v>14</v>
      </c>
      <c r="Z9" s="11">
        <f t="shared" si="5"/>
        <v>14</v>
      </c>
      <c r="AA9" s="11">
        <v>0</v>
      </c>
      <c r="AB9" s="12">
        <v>3</v>
      </c>
      <c r="AC9" s="11">
        <v>0</v>
      </c>
      <c r="AD9" s="12">
        <v>2</v>
      </c>
    </row>
    <row r="10" spans="1:30" x14ac:dyDescent="0.2">
      <c r="A10" s="9" t="s">
        <v>17</v>
      </c>
      <c r="B10" s="10">
        <f t="shared" si="0"/>
        <v>151</v>
      </c>
      <c r="C10" s="11">
        <f t="shared" si="0"/>
        <v>122</v>
      </c>
      <c r="D10" s="11">
        <f t="shared" si="0"/>
        <v>29</v>
      </c>
      <c r="E10" s="11">
        <f t="shared" si="0"/>
        <v>17</v>
      </c>
      <c r="F10" s="11">
        <f t="shared" si="1"/>
        <v>36</v>
      </c>
      <c r="G10" s="10">
        <v>26</v>
      </c>
      <c r="H10" s="11">
        <f t="shared" si="2"/>
        <v>14</v>
      </c>
      <c r="I10" s="11">
        <v>12</v>
      </c>
      <c r="J10" s="12">
        <v>1</v>
      </c>
      <c r="K10" s="19">
        <v>0</v>
      </c>
      <c r="L10" s="19">
        <v>0</v>
      </c>
      <c r="M10" s="10">
        <v>82</v>
      </c>
      <c r="N10" s="11">
        <f t="shared" si="3"/>
        <v>68</v>
      </c>
      <c r="O10" s="11">
        <v>14</v>
      </c>
      <c r="P10" s="12">
        <v>9</v>
      </c>
      <c r="Q10" s="11">
        <v>9</v>
      </c>
      <c r="R10" s="13">
        <v>19</v>
      </c>
      <c r="S10" s="10">
        <v>12</v>
      </c>
      <c r="T10" s="11">
        <f t="shared" si="4"/>
        <v>11</v>
      </c>
      <c r="U10" s="11">
        <v>1</v>
      </c>
      <c r="V10" s="12">
        <v>5</v>
      </c>
      <c r="W10" s="19">
        <v>1</v>
      </c>
      <c r="X10" s="19">
        <v>2</v>
      </c>
      <c r="Y10" s="10">
        <v>31</v>
      </c>
      <c r="Z10" s="11">
        <f t="shared" si="5"/>
        <v>29</v>
      </c>
      <c r="AA10" s="11">
        <v>2</v>
      </c>
      <c r="AB10" s="12">
        <v>2</v>
      </c>
      <c r="AC10" s="11">
        <v>0</v>
      </c>
      <c r="AD10" s="12">
        <v>5</v>
      </c>
    </row>
    <row r="11" spans="1:30" x14ac:dyDescent="0.2">
      <c r="A11" s="9" t="s">
        <v>18</v>
      </c>
      <c r="B11" s="10">
        <f t="shared" si="0"/>
        <v>126</v>
      </c>
      <c r="C11" s="11">
        <f t="shared" si="0"/>
        <v>101</v>
      </c>
      <c r="D11" s="11">
        <f t="shared" si="0"/>
        <v>25</v>
      </c>
      <c r="E11" s="11">
        <f t="shared" si="0"/>
        <v>12</v>
      </c>
      <c r="F11" s="11">
        <f t="shared" si="1"/>
        <v>32</v>
      </c>
      <c r="G11" s="10">
        <v>26</v>
      </c>
      <c r="H11" s="11">
        <f t="shared" si="2"/>
        <v>18</v>
      </c>
      <c r="I11" s="11">
        <v>8</v>
      </c>
      <c r="J11" s="12">
        <v>1</v>
      </c>
      <c r="K11" s="19">
        <v>1</v>
      </c>
      <c r="L11" s="19">
        <v>2</v>
      </c>
      <c r="M11" s="10">
        <v>65</v>
      </c>
      <c r="N11" s="11">
        <f t="shared" si="3"/>
        <v>54</v>
      </c>
      <c r="O11" s="11">
        <v>11</v>
      </c>
      <c r="P11" s="12">
        <v>3</v>
      </c>
      <c r="Q11" s="11">
        <v>4</v>
      </c>
      <c r="R11" s="13">
        <v>10</v>
      </c>
      <c r="S11" s="10">
        <v>17</v>
      </c>
      <c r="T11" s="11">
        <f t="shared" si="4"/>
        <v>13</v>
      </c>
      <c r="U11" s="11">
        <v>4</v>
      </c>
      <c r="V11" s="12">
        <v>2</v>
      </c>
      <c r="W11" s="19">
        <v>4</v>
      </c>
      <c r="X11" s="19">
        <v>3</v>
      </c>
      <c r="Y11" s="10">
        <v>18</v>
      </c>
      <c r="Z11" s="11">
        <f t="shared" si="5"/>
        <v>16</v>
      </c>
      <c r="AA11" s="11">
        <v>2</v>
      </c>
      <c r="AB11" s="12">
        <v>6</v>
      </c>
      <c r="AC11" s="11">
        <v>2</v>
      </c>
      <c r="AD11" s="12">
        <v>6</v>
      </c>
    </row>
    <row r="12" spans="1:30" ht="17" thickBot="1" x14ac:dyDescent="0.25">
      <c r="A12" s="9" t="s">
        <v>19</v>
      </c>
      <c r="B12" s="10">
        <f t="shared" si="0"/>
        <v>109</v>
      </c>
      <c r="C12" s="11">
        <f t="shared" si="0"/>
        <v>93</v>
      </c>
      <c r="D12" s="11">
        <f t="shared" si="0"/>
        <v>16</v>
      </c>
      <c r="E12" s="11">
        <f t="shared" si="0"/>
        <v>11</v>
      </c>
      <c r="F12" s="11">
        <f t="shared" si="1"/>
        <v>23</v>
      </c>
      <c r="G12" s="10">
        <v>30</v>
      </c>
      <c r="H12" s="11">
        <f t="shared" si="2"/>
        <v>24</v>
      </c>
      <c r="I12" s="11">
        <v>6</v>
      </c>
      <c r="J12" s="12">
        <v>3</v>
      </c>
      <c r="K12" s="19">
        <v>1</v>
      </c>
      <c r="L12" s="19">
        <v>1</v>
      </c>
      <c r="M12" s="10">
        <v>53</v>
      </c>
      <c r="N12" s="11">
        <f t="shared" si="3"/>
        <v>45</v>
      </c>
      <c r="O12" s="11">
        <v>8</v>
      </c>
      <c r="P12" s="12">
        <v>7</v>
      </c>
      <c r="Q12" s="11">
        <v>8</v>
      </c>
      <c r="R12" s="13">
        <v>9</v>
      </c>
      <c r="S12" s="10">
        <v>13</v>
      </c>
      <c r="T12" s="11">
        <f t="shared" si="4"/>
        <v>11</v>
      </c>
      <c r="U12" s="11">
        <v>2</v>
      </c>
      <c r="V12" s="12">
        <v>0</v>
      </c>
      <c r="W12" s="19">
        <v>2</v>
      </c>
      <c r="X12" s="19">
        <v>0</v>
      </c>
      <c r="Y12" s="10">
        <v>13</v>
      </c>
      <c r="Z12" s="11">
        <f t="shared" si="5"/>
        <v>13</v>
      </c>
      <c r="AA12" s="11">
        <v>0</v>
      </c>
      <c r="AB12" s="12">
        <v>1</v>
      </c>
      <c r="AC12" s="11">
        <v>0</v>
      </c>
      <c r="AD12" s="12">
        <v>2</v>
      </c>
    </row>
    <row r="13" spans="1:30" x14ac:dyDescent="0.2">
      <c r="A13" s="4" t="s">
        <v>20</v>
      </c>
      <c r="B13" s="5">
        <f t="shared" si="0"/>
        <v>110</v>
      </c>
      <c r="C13" s="6">
        <f t="shared" si="0"/>
        <v>97</v>
      </c>
      <c r="D13" s="6">
        <f t="shared" si="0"/>
        <v>13</v>
      </c>
      <c r="E13" s="6">
        <f t="shared" si="0"/>
        <v>26</v>
      </c>
      <c r="F13" s="6">
        <f t="shared" si="1"/>
        <v>29</v>
      </c>
      <c r="G13" s="5">
        <v>35</v>
      </c>
      <c r="H13" s="6">
        <f t="shared" si="2"/>
        <v>30</v>
      </c>
      <c r="I13" s="6">
        <v>5</v>
      </c>
      <c r="J13" s="7">
        <v>3</v>
      </c>
      <c r="K13" s="6">
        <v>1</v>
      </c>
      <c r="L13" s="6">
        <v>6</v>
      </c>
      <c r="M13" s="5">
        <v>48</v>
      </c>
      <c r="N13" s="6">
        <f t="shared" si="3"/>
        <v>41</v>
      </c>
      <c r="O13" s="6">
        <v>7</v>
      </c>
      <c r="P13" s="7">
        <v>8</v>
      </c>
      <c r="Q13" s="6">
        <v>5</v>
      </c>
      <c r="R13" s="8">
        <v>12</v>
      </c>
      <c r="S13" s="5">
        <v>8</v>
      </c>
      <c r="T13" s="6">
        <f t="shared" si="4"/>
        <v>8</v>
      </c>
      <c r="U13" s="6">
        <v>0</v>
      </c>
      <c r="V13" s="7">
        <v>7</v>
      </c>
      <c r="W13" s="6">
        <v>0</v>
      </c>
      <c r="X13" s="6">
        <v>0</v>
      </c>
      <c r="Y13" s="5">
        <v>19</v>
      </c>
      <c r="Z13" s="6">
        <f t="shared" si="5"/>
        <v>18</v>
      </c>
      <c r="AA13" s="6">
        <v>1</v>
      </c>
      <c r="AB13" s="7">
        <v>8</v>
      </c>
      <c r="AC13" s="6">
        <v>1</v>
      </c>
      <c r="AD13" s="7">
        <v>4</v>
      </c>
    </row>
    <row r="14" spans="1:30" x14ac:dyDescent="0.2">
      <c r="A14" s="9" t="s">
        <v>21</v>
      </c>
      <c r="B14" s="10">
        <f t="shared" si="0"/>
        <v>118</v>
      </c>
      <c r="C14" s="11">
        <f t="shared" si="0"/>
        <v>102</v>
      </c>
      <c r="D14" s="11">
        <f t="shared" si="0"/>
        <v>16</v>
      </c>
      <c r="E14" s="11">
        <f t="shared" si="0"/>
        <v>12</v>
      </c>
      <c r="F14" s="11">
        <f t="shared" si="1"/>
        <v>30</v>
      </c>
      <c r="G14" s="10">
        <v>41</v>
      </c>
      <c r="H14" s="11">
        <f t="shared" si="2"/>
        <v>30</v>
      </c>
      <c r="I14" s="11">
        <v>11</v>
      </c>
      <c r="J14" s="12">
        <v>1</v>
      </c>
      <c r="K14" s="11">
        <v>1</v>
      </c>
      <c r="L14" s="11">
        <v>1</v>
      </c>
      <c r="M14" s="10">
        <v>45</v>
      </c>
      <c r="N14" s="11">
        <f t="shared" si="3"/>
        <v>43</v>
      </c>
      <c r="O14" s="11">
        <v>2</v>
      </c>
      <c r="P14" s="12">
        <v>7</v>
      </c>
      <c r="Q14" s="11">
        <v>2</v>
      </c>
      <c r="R14" s="13">
        <v>19</v>
      </c>
      <c r="S14" s="10">
        <v>11</v>
      </c>
      <c r="T14" s="11">
        <f t="shared" si="4"/>
        <v>9</v>
      </c>
      <c r="U14" s="11">
        <v>2</v>
      </c>
      <c r="V14" s="12">
        <v>2</v>
      </c>
      <c r="W14" s="11">
        <v>2</v>
      </c>
      <c r="X14" s="11">
        <v>1</v>
      </c>
      <c r="Y14" s="10">
        <v>21</v>
      </c>
      <c r="Z14" s="11">
        <f t="shared" si="5"/>
        <v>20</v>
      </c>
      <c r="AA14" s="11">
        <v>1</v>
      </c>
      <c r="AB14" s="12">
        <v>2</v>
      </c>
      <c r="AC14" s="11">
        <v>0</v>
      </c>
      <c r="AD14" s="12">
        <v>4</v>
      </c>
    </row>
    <row r="15" spans="1:30" ht="17" thickBot="1" x14ac:dyDescent="0.25">
      <c r="A15" s="14" t="s">
        <v>22</v>
      </c>
      <c r="B15" s="15">
        <f t="shared" si="0"/>
        <v>97</v>
      </c>
      <c r="C15" s="16">
        <f t="shared" si="0"/>
        <v>86</v>
      </c>
      <c r="D15" s="16">
        <f t="shared" si="0"/>
        <v>11</v>
      </c>
      <c r="E15" s="16">
        <f t="shared" si="0"/>
        <v>11</v>
      </c>
      <c r="F15" s="11">
        <f t="shared" si="1"/>
        <v>24</v>
      </c>
      <c r="G15" s="15">
        <v>18</v>
      </c>
      <c r="H15" s="16">
        <f t="shared" si="2"/>
        <v>15</v>
      </c>
      <c r="I15" s="16">
        <v>3</v>
      </c>
      <c r="J15" s="17">
        <v>4</v>
      </c>
      <c r="K15" s="16">
        <v>0</v>
      </c>
      <c r="L15" s="16">
        <v>2</v>
      </c>
      <c r="M15" s="15">
        <v>52</v>
      </c>
      <c r="N15" s="16">
        <f t="shared" si="3"/>
        <v>46</v>
      </c>
      <c r="O15" s="16">
        <v>6</v>
      </c>
      <c r="P15" s="17">
        <v>2</v>
      </c>
      <c r="Q15" s="16">
        <v>6</v>
      </c>
      <c r="R15" s="18">
        <v>7</v>
      </c>
      <c r="S15" s="15">
        <v>9</v>
      </c>
      <c r="T15" s="16">
        <f t="shared" si="4"/>
        <v>9</v>
      </c>
      <c r="U15" s="16">
        <v>0</v>
      </c>
      <c r="V15" s="17">
        <v>5</v>
      </c>
      <c r="W15" s="16">
        <v>0</v>
      </c>
      <c r="X15" s="16">
        <v>3</v>
      </c>
      <c r="Y15" s="15">
        <v>18</v>
      </c>
      <c r="Z15" s="16">
        <f t="shared" si="5"/>
        <v>16</v>
      </c>
      <c r="AA15" s="16">
        <v>2</v>
      </c>
      <c r="AB15" s="17">
        <v>0</v>
      </c>
      <c r="AC15" s="16">
        <v>2</v>
      </c>
      <c r="AD15" s="17">
        <v>4</v>
      </c>
    </row>
    <row r="16" spans="1:30" ht="17" thickBot="1" x14ac:dyDescent="0.25">
      <c r="A16" s="20" t="s">
        <v>23</v>
      </c>
      <c r="B16" s="21">
        <f>SUM(B6:B15)</f>
        <v>1046</v>
      </c>
      <c r="C16" s="21">
        <f t="shared" ref="C16:AD16" si="6">SUM(C6:C15)</f>
        <v>875</v>
      </c>
      <c r="D16" s="21">
        <f t="shared" si="6"/>
        <v>171</v>
      </c>
      <c r="E16" s="21">
        <f t="shared" si="6"/>
        <v>166</v>
      </c>
      <c r="F16" s="22">
        <f>SUM(F6:F15)</f>
        <v>248</v>
      </c>
      <c r="G16" s="23">
        <f t="shared" si="6"/>
        <v>244</v>
      </c>
      <c r="H16" s="21">
        <f t="shared" si="6"/>
        <v>176</v>
      </c>
      <c r="I16" s="21">
        <f t="shared" si="6"/>
        <v>68</v>
      </c>
      <c r="J16" s="21">
        <f t="shared" si="6"/>
        <v>23</v>
      </c>
      <c r="K16" s="21">
        <f t="shared" si="6"/>
        <v>4</v>
      </c>
      <c r="L16" s="24">
        <f t="shared" si="6"/>
        <v>16</v>
      </c>
      <c r="M16" s="21">
        <f t="shared" si="6"/>
        <v>520</v>
      </c>
      <c r="N16" s="21">
        <f t="shared" si="6"/>
        <v>444</v>
      </c>
      <c r="O16" s="21">
        <f t="shared" si="6"/>
        <v>76</v>
      </c>
      <c r="P16" s="21">
        <f t="shared" si="6"/>
        <v>67</v>
      </c>
      <c r="Q16" s="21">
        <f t="shared" si="6"/>
        <v>54</v>
      </c>
      <c r="R16" s="21">
        <f t="shared" si="6"/>
        <v>101</v>
      </c>
      <c r="S16" s="23">
        <f t="shared" si="6"/>
        <v>99</v>
      </c>
      <c r="T16" s="21">
        <f t="shared" si="6"/>
        <v>84</v>
      </c>
      <c r="U16" s="21">
        <f t="shared" si="6"/>
        <v>15</v>
      </c>
      <c r="V16" s="21">
        <f t="shared" si="6"/>
        <v>43</v>
      </c>
      <c r="W16" s="21">
        <f t="shared" si="6"/>
        <v>15</v>
      </c>
      <c r="X16" s="24">
        <f t="shared" si="6"/>
        <v>11</v>
      </c>
      <c r="Y16" s="21">
        <f t="shared" si="6"/>
        <v>183</v>
      </c>
      <c r="Z16" s="21">
        <f t="shared" si="6"/>
        <v>171</v>
      </c>
      <c r="AA16" s="21">
        <f t="shared" si="6"/>
        <v>12</v>
      </c>
      <c r="AB16" s="21">
        <f t="shared" si="6"/>
        <v>33</v>
      </c>
      <c r="AC16" s="21">
        <f t="shared" si="6"/>
        <v>8</v>
      </c>
      <c r="AD16" s="25">
        <f t="shared" si="6"/>
        <v>39</v>
      </c>
    </row>
    <row r="17" spans="5:22" ht="17" thickBot="1" x14ac:dyDescent="0.25">
      <c r="H17" s="19"/>
      <c r="N17" s="19"/>
      <c r="T17" s="19"/>
    </row>
    <row r="18" spans="5:22" ht="17" thickBot="1" x14ac:dyDescent="0.25">
      <c r="E18" s="108" t="s">
        <v>1</v>
      </c>
      <c r="F18" s="103" t="s">
        <v>81</v>
      </c>
      <c r="G18" s="104"/>
      <c r="H18" s="104"/>
      <c r="I18" s="104"/>
      <c r="J18" s="104"/>
      <c r="K18" s="104"/>
      <c r="L18" s="104"/>
      <c r="M18" s="113"/>
      <c r="N18" s="99" t="s">
        <v>86</v>
      </c>
      <c r="O18" s="99" t="s">
        <v>88</v>
      </c>
      <c r="P18" s="100"/>
      <c r="Q18" s="100"/>
      <c r="R18" s="100"/>
      <c r="S18" s="100"/>
      <c r="T18" s="100"/>
      <c r="U18" s="100"/>
      <c r="V18" s="100"/>
    </row>
    <row r="19" spans="5:22" ht="19" thickBot="1" x14ac:dyDescent="0.25">
      <c r="E19" s="112"/>
      <c r="F19" s="26" t="s">
        <v>77</v>
      </c>
      <c r="G19" s="2" t="s">
        <v>78</v>
      </c>
      <c r="H19" s="26" t="s">
        <v>79</v>
      </c>
      <c r="I19" s="2" t="s">
        <v>80</v>
      </c>
      <c r="J19" s="26" t="s">
        <v>82</v>
      </c>
      <c r="K19" s="2" t="s">
        <v>83</v>
      </c>
      <c r="L19" s="26" t="s">
        <v>84</v>
      </c>
      <c r="M19" s="2" t="s">
        <v>85</v>
      </c>
      <c r="N19" s="107"/>
      <c r="O19" s="2" t="s">
        <v>28</v>
      </c>
      <c r="P19" s="2" t="s">
        <v>87</v>
      </c>
      <c r="Q19" s="2" t="s">
        <v>29</v>
      </c>
      <c r="R19" s="2" t="s">
        <v>89</v>
      </c>
      <c r="S19" s="2" t="s">
        <v>30</v>
      </c>
      <c r="T19" s="2" t="s">
        <v>90</v>
      </c>
      <c r="U19" s="2" t="s">
        <v>31</v>
      </c>
      <c r="V19" s="2" t="s">
        <v>91</v>
      </c>
    </row>
    <row r="20" spans="5:22" x14ac:dyDescent="0.2">
      <c r="E20" s="4" t="s">
        <v>13</v>
      </c>
      <c r="F20" s="27">
        <f>(I6-K6)/D6</f>
        <v>0.22222222222222221</v>
      </c>
      <c r="G20" s="28">
        <f t="shared" ref="G20:G29" si="7">K6/D6</f>
        <v>0</v>
      </c>
      <c r="H20" s="29">
        <f t="shared" ref="H20:H29" si="8">(O6-Q6)/D6</f>
        <v>0.1111111111111111</v>
      </c>
      <c r="I20" s="29">
        <f t="shared" ref="I20:I29" si="9">Q6/D6</f>
        <v>0.55555555555555558</v>
      </c>
      <c r="J20" s="27">
        <f t="shared" ref="J20:J29" si="10">(U6-W6)/D6</f>
        <v>0</v>
      </c>
      <c r="K20" s="28">
        <f t="shared" ref="K20:K29" si="11">W6/D6</f>
        <v>0</v>
      </c>
      <c r="L20" s="29">
        <f t="shared" ref="L20:L29" si="12">(AA6-AC6)/D6</f>
        <v>0</v>
      </c>
      <c r="M20" s="30">
        <f t="shared" ref="M20:M29" si="13">AC6/D6</f>
        <v>0.1111111111111111</v>
      </c>
      <c r="N20" s="31">
        <f>(SUM(K6,Q6,W6,AC6))/D6</f>
        <v>0.66666666666666663</v>
      </c>
      <c r="O20" s="32">
        <f>H6/B6</f>
        <v>0.15517241379310345</v>
      </c>
      <c r="P20" s="29">
        <f>I6/B6</f>
        <v>3.4482758620689655E-2</v>
      </c>
      <c r="Q20" s="27">
        <f>N6/B6</f>
        <v>0.37931034482758619</v>
      </c>
      <c r="R20" s="28">
        <f>O6/B6</f>
        <v>0.10344827586206896</v>
      </c>
      <c r="S20" s="27">
        <f>T6/B6</f>
        <v>5.1724137931034482E-2</v>
      </c>
      <c r="T20" s="33">
        <f>U6/B6</f>
        <v>0</v>
      </c>
      <c r="U20" s="29">
        <f>Z6/B6</f>
        <v>0.25862068965517243</v>
      </c>
      <c r="V20" s="30">
        <f>AA6/B6</f>
        <v>1.7241379310344827E-2</v>
      </c>
    </row>
    <row r="21" spans="5:22" x14ac:dyDescent="0.2">
      <c r="E21" s="9" t="s">
        <v>14</v>
      </c>
      <c r="F21" s="34">
        <f t="shared" ref="F21:F29" si="14">(I7-K7)/D7</f>
        <v>0.42857142857142855</v>
      </c>
      <c r="G21" s="35">
        <f t="shared" si="7"/>
        <v>0</v>
      </c>
      <c r="H21" s="36">
        <f t="shared" si="8"/>
        <v>0.14285714285714285</v>
      </c>
      <c r="I21" s="36">
        <f t="shared" si="9"/>
        <v>0.2857142857142857</v>
      </c>
      <c r="J21" s="34">
        <f t="shared" si="10"/>
        <v>0</v>
      </c>
      <c r="K21" s="35">
        <f t="shared" si="11"/>
        <v>7.1428571428571425E-2</v>
      </c>
      <c r="L21" s="36">
        <f t="shared" si="12"/>
        <v>0</v>
      </c>
      <c r="M21" s="37">
        <f t="shared" si="13"/>
        <v>7.1428571428571425E-2</v>
      </c>
      <c r="N21" s="38">
        <f t="shared" ref="N21:N29" si="15">(SUM(K7,Q7,W7,AC7))/D7</f>
        <v>0.42857142857142855</v>
      </c>
      <c r="O21" s="39">
        <f t="shared" ref="O21:O29" si="16">H7/B7</f>
        <v>0.125</v>
      </c>
      <c r="P21" s="35">
        <f t="shared" ref="P21:P29" si="17">I7/B7</f>
        <v>7.4999999999999997E-2</v>
      </c>
      <c r="Q21" s="34">
        <f t="shared" ref="Q21:Q29" si="18">N7/B7</f>
        <v>0.42499999999999999</v>
      </c>
      <c r="R21" s="35">
        <f t="shared" ref="R21:R29" si="19">O7/B7</f>
        <v>7.4999999999999997E-2</v>
      </c>
      <c r="S21" s="34">
        <f t="shared" ref="S21:S29" si="20">T7/B7</f>
        <v>8.7499999999999994E-2</v>
      </c>
      <c r="T21" s="40">
        <f t="shared" ref="T21:T29" si="21">U7/B7</f>
        <v>1.2500000000000001E-2</v>
      </c>
      <c r="U21" s="36">
        <f t="shared" ref="U21:U29" si="22">Z7/B7</f>
        <v>0.1875</v>
      </c>
      <c r="V21" s="37">
        <f t="shared" ref="V21:V29" si="23">AA7/B7</f>
        <v>1.2500000000000001E-2</v>
      </c>
    </row>
    <row r="22" spans="5:22" ht="17" thickBot="1" x14ac:dyDescent="0.25">
      <c r="E22" s="14" t="s">
        <v>15</v>
      </c>
      <c r="F22" s="41">
        <f t="shared" si="14"/>
        <v>0.2857142857142857</v>
      </c>
      <c r="G22" s="42">
        <f t="shared" si="7"/>
        <v>0</v>
      </c>
      <c r="H22" s="43">
        <f t="shared" si="8"/>
        <v>0</v>
      </c>
      <c r="I22" s="43">
        <f t="shared" si="9"/>
        <v>0.5</v>
      </c>
      <c r="J22" s="41">
        <f t="shared" si="10"/>
        <v>0</v>
      </c>
      <c r="K22" s="42">
        <f t="shared" si="11"/>
        <v>7.1428571428571425E-2</v>
      </c>
      <c r="L22" s="43">
        <f t="shared" si="12"/>
        <v>7.1428571428571425E-2</v>
      </c>
      <c r="M22" s="44">
        <f t="shared" si="13"/>
        <v>7.1428571428571425E-2</v>
      </c>
      <c r="N22" s="38">
        <f t="shared" si="15"/>
        <v>0.6428571428571429</v>
      </c>
      <c r="O22" s="39">
        <f t="shared" si="16"/>
        <v>0.15789473684210525</v>
      </c>
      <c r="P22" s="36">
        <f t="shared" si="17"/>
        <v>5.2631578947368418E-2</v>
      </c>
      <c r="Q22" s="34">
        <f t="shared" si="18"/>
        <v>0.40789473684210525</v>
      </c>
      <c r="R22" s="35">
        <f t="shared" si="19"/>
        <v>9.2105263157894732E-2</v>
      </c>
      <c r="S22" s="34">
        <f t="shared" si="20"/>
        <v>5.2631578947368418E-2</v>
      </c>
      <c r="T22" s="40">
        <f t="shared" si="21"/>
        <v>1.3157894736842105E-2</v>
      </c>
      <c r="U22" s="36">
        <f t="shared" si="22"/>
        <v>0.19736842105263158</v>
      </c>
      <c r="V22" s="37">
        <f t="shared" si="23"/>
        <v>2.6315789473684209E-2</v>
      </c>
    </row>
    <row r="23" spans="5:22" x14ac:dyDescent="0.2">
      <c r="E23" s="9" t="s">
        <v>16</v>
      </c>
      <c r="F23" s="27">
        <f t="shared" si="14"/>
        <v>0.45833333333333331</v>
      </c>
      <c r="G23" s="28">
        <f t="shared" si="7"/>
        <v>0</v>
      </c>
      <c r="H23" s="29">
        <f t="shared" si="8"/>
        <v>0.20833333333333334</v>
      </c>
      <c r="I23" s="29">
        <f t="shared" si="9"/>
        <v>0.16666666666666666</v>
      </c>
      <c r="J23" s="27">
        <f t="shared" si="10"/>
        <v>0</v>
      </c>
      <c r="K23" s="28">
        <f t="shared" si="11"/>
        <v>0.16666666666666666</v>
      </c>
      <c r="L23" s="29">
        <f t="shared" si="12"/>
        <v>0</v>
      </c>
      <c r="M23" s="30">
        <f t="shared" si="13"/>
        <v>0</v>
      </c>
      <c r="N23" s="31">
        <f t="shared" si="15"/>
        <v>0.33333333333333331</v>
      </c>
      <c r="O23" s="32">
        <f t="shared" si="16"/>
        <v>0.11570247933884298</v>
      </c>
      <c r="P23" s="29">
        <f t="shared" si="17"/>
        <v>9.0909090909090912E-2</v>
      </c>
      <c r="Q23" s="27">
        <f t="shared" si="18"/>
        <v>0.49586776859504134</v>
      </c>
      <c r="R23" s="28">
        <f t="shared" si="19"/>
        <v>7.43801652892562E-2</v>
      </c>
      <c r="S23" s="27">
        <f t="shared" si="20"/>
        <v>7.43801652892562E-2</v>
      </c>
      <c r="T23" s="33">
        <f t="shared" si="21"/>
        <v>3.3057851239669422E-2</v>
      </c>
      <c r="U23" s="29">
        <f t="shared" si="22"/>
        <v>0.11570247933884298</v>
      </c>
      <c r="V23" s="30">
        <f t="shared" si="23"/>
        <v>0</v>
      </c>
    </row>
    <row r="24" spans="5:22" x14ac:dyDescent="0.2">
      <c r="E24" s="9" t="s">
        <v>17</v>
      </c>
      <c r="F24" s="34">
        <f t="shared" si="14"/>
        <v>0.41379310344827586</v>
      </c>
      <c r="G24" s="35">
        <f t="shared" si="7"/>
        <v>0</v>
      </c>
      <c r="H24" s="36">
        <f t="shared" si="8"/>
        <v>0.17241379310344829</v>
      </c>
      <c r="I24" s="36">
        <f t="shared" si="9"/>
        <v>0.31034482758620691</v>
      </c>
      <c r="J24" s="34">
        <f t="shared" si="10"/>
        <v>0</v>
      </c>
      <c r="K24" s="35">
        <f t="shared" si="11"/>
        <v>3.4482758620689655E-2</v>
      </c>
      <c r="L24" s="36">
        <f t="shared" si="12"/>
        <v>6.8965517241379309E-2</v>
      </c>
      <c r="M24" s="37">
        <f t="shared" si="13"/>
        <v>0</v>
      </c>
      <c r="N24" s="38">
        <f t="shared" si="15"/>
        <v>0.34482758620689657</v>
      </c>
      <c r="O24" s="39">
        <f t="shared" si="16"/>
        <v>9.2715231788079472E-2</v>
      </c>
      <c r="P24" s="35">
        <f t="shared" si="17"/>
        <v>7.9470198675496692E-2</v>
      </c>
      <c r="Q24" s="34">
        <f t="shared" si="18"/>
        <v>0.45033112582781459</v>
      </c>
      <c r="R24" s="35">
        <f t="shared" si="19"/>
        <v>9.2715231788079472E-2</v>
      </c>
      <c r="S24" s="34">
        <f t="shared" si="20"/>
        <v>7.2847682119205295E-2</v>
      </c>
      <c r="T24" s="40">
        <f t="shared" si="21"/>
        <v>6.6225165562913907E-3</v>
      </c>
      <c r="U24" s="36">
        <f t="shared" si="22"/>
        <v>0.19205298013245034</v>
      </c>
      <c r="V24" s="37">
        <f t="shared" si="23"/>
        <v>1.3245033112582781E-2</v>
      </c>
    </row>
    <row r="25" spans="5:22" x14ac:dyDescent="0.2">
      <c r="E25" s="9" t="s">
        <v>18</v>
      </c>
      <c r="F25" s="34">
        <f t="shared" si="14"/>
        <v>0.28000000000000003</v>
      </c>
      <c r="G25" s="35">
        <f t="shared" si="7"/>
        <v>0.04</v>
      </c>
      <c r="H25" s="36">
        <f t="shared" si="8"/>
        <v>0.28000000000000003</v>
      </c>
      <c r="I25" s="36">
        <f t="shared" si="9"/>
        <v>0.16</v>
      </c>
      <c r="J25" s="34">
        <f t="shared" si="10"/>
        <v>0</v>
      </c>
      <c r="K25" s="35">
        <f t="shared" si="11"/>
        <v>0.16</v>
      </c>
      <c r="L25" s="36">
        <f t="shared" si="12"/>
        <v>0</v>
      </c>
      <c r="M25" s="37">
        <f t="shared" si="13"/>
        <v>0.08</v>
      </c>
      <c r="N25" s="45">
        <f t="shared" si="15"/>
        <v>0.44</v>
      </c>
      <c r="O25" s="39">
        <f t="shared" si="16"/>
        <v>0.14285714285714285</v>
      </c>
      <c r="P25" s="35">
        <f t="shared" si="17"/>
        <v>6.3492063492063489E-2</v>
      </c>
      <c r="Q25" s="34">
        <f t="shared" si="18"/>
        <v>0.42857142857142855</v>
      </c>
      <c r="R25" s="35">
        <f t="shared" si="19"/>
        <v>8.7301587301587297E-2</v>
      </c>
      <c r="S25" s="34">
        <f t="shared" si="20"/>
        <v>0.10317460317460317</v>
      </c>
      <c r="T25" s="40">
        <f t="shared" si="21"/>
        <v>3.1746031746031744E-2</v>
      </c>
      <c r="U25" s="36">
        <f t="shared" si="22"/>
        <v>0.12698412698412698</v>
      </c>
      <c r="V25" s="37">
        <f t="shared" si="23"/>
        <v>1.5873015873015872E-2</v>
      </c>
    </row>
    <row r="26" spans="5:22" ht="17" thickBot="1" x14ac:dyDescent="0.25">
      <c r="E26" s="9" t="s">
        <v>19</v>
      </c>
      <c r="F26" s="41">
        <f t="shared" si="14"/>
        <v>0.3125</v>
      </c>
      <c r="G26" s="42">
        <f t="shared" si="7"/>
        <v>6.25E-2</v>
      </c>
      <c r="H26" s="43">
        <f t="shared" si="8"/>
        <v>0</v>
      </c>
      <c r="I26" s="43">
        <f t="shared" si="9"/>
        <v>0.5</v>
      </c>
      <c r="J26" s="41">
        <f t="shared" si="10"/>
        <v>0</v>
      </c>
      <c r="K26" s="42">
        <f t="shared" si="11"/>
        <v>0.125</v>
      </c>
      <c r="L26" s="43">
        <f t="shared" si="12"/>
        <v>0</v>
      </c>
      <c r="M26" s="44">
        <f t="shared" si="13"/>
        <v>0</v>
      </c>
      <c r="N26" s="38">
        <f t="shared" si="15"/>
        <v>0.6875</v>
      </c>
      <c r="O26" s="46">
        <f t="shared" si="16"/>
        <v>0.22018348623853212</v>
      </c>
      <c r="P26" s="36">
        <f t="shared" si="17"/>
        <v>5.5045871559633031E-2</v>
      </c>
      <c r="Q26" s="41">
        <f t="shared" si="18"/>
        <v>0.41284403669724773</v>
      </c>
      <c r="R26" s="42">
        <f t="shared" si="19"/>
        <v>7.3394495412844041E-2</v>
      </c>
      <c r="S26" s="41">
        <f t="shared" si="20"/>
        <v>0.10091743119266056</v>
      </c>
      <c r="T26" s="47">
        <f t="shared" si="21"/>
        <v>1.834862385321101E-2</v>
      </c>
      <c r="U26" s="43">
        <f t="shared" si="22"/>
        <v>0.11926605504587157</v>
      </c>
      <c r="V26" s="44">
        <f t="shared" si="23"/>
        <v>0</v>
      </c>
    </row>
    <row r="27" spans="5:22" x14ac:dyDescent="0.2">
      <c r="E27" s="4" t="s">
        <v>20</v>
      </c>
      <c r="F27" s="34">
        <f t="shared" si="14"/>
        <v>0.30769230769230771</v>
      </c>
      <c r="G27" s="35">
        <f t="shared" si="7"/>
        <v>7.6923076923076927E-2</v>
      </c>
      <c r="H27" s="36">
        <f t="shared" si="8"/>
        <v>0.15384615384615385</v>
      </c>
      <c r="I27" s="36">
        <f t="shared" si="9"/>
        <v>0.38461538461538464</v>
      </c>
      <c r="J27" s="34">
        <f t="shared" si="10"/>
        <v>0</v>
      </c>
      <c r="K27" s="35">
        <f t="shared" si="11"/>
        <v>0</v>
      </c>
      <c r="L27" s="36">
        <f t="shared" si="12"/>
        <v>0</v>
      </c>
      <c r="M27" s="37">
        <f t="shared" si="13"/>
        <v>7.6923076923076927E-2</v>
      </c>
      <c r="N27" s="31">
        <f t="shared" si="15"/>
        <v>0.53846153846153844</v>
      </c>
      <c r="O27" s="39">
        <f t="shared" si="16"/>
        <v>0.27272727272727271</v>
      </c>
      <c r="P27" s="29">
        <f t="shared" si="17"/>
        <v>4.5454545454545456E-2</v>
      </c>
      <c r="Q27" s="34">
        <f t="shared" si="18"/>
        <v>0.37272727272727274</v>
      </c>
      <c r="R27" s="35">
        <f t="shared" si="19"/>
        <v>6.363636363636363E-2</v>
      </c>
      <c r="S27" s="34">
        <f t="shared" si="20"/>
        <v>7.2727272727272724E-2</v>
      </c>
      <c r="T27" s="40">
        <f t="shared" si="21"/>
        <v>0</v>
      </c>
      <c r="U27" s="36">
        <f t="shared" si="22"/>
        <v>0.16363636363636364</v>
      </c>
      <c r="V27" s="37">
        <f t="shared" si="23"/>
        <v>9.0909090909090905E-3</v>
      </c>
    </row>
    <row r="28" spans="5:22" x14ac:dyDescent="0.2">
      <c r="E28" s="9" t="s">
        <v>21</v>
      </c>
      <c r="F28" s="34">
        <f t="shared" si="14"/>
        <v>0.625</v>
      </c>
      <c r="G28" s="35">
        <f t="shared" si="7"/>
        <v>6.25E-2</v>
      </c>
      <c r="H28" s="36">
        <f t="shared" si="8"/>
        <v>0</v>
      </c>
      <c r="I28" s="36">
        <f t="shared" si="9"/>
        <v>0.125</v>
      </c>
      <c r="J28" s="34">
        <f t="shared" si="10"/>
        <v>0</v>
      </c>
      <c r="K28" s="35">
        <f t="shared" si="11"/>
        <v>0.125</v>
      </c>
      <c r="L28" s="36">
        <f t="shared" si="12"/>
        <v>6.25E-2</v>
      </c>
      <c r="M28" s="37">
        <f t="shared" si="13"/>
        <v>0</v>
      </c>
      <c r="N28" s="38">
        <f t="shared" si="15"/>
        <v>0.3125</v>
      </c>
      <c r="O28" s="39">
        <f t="shared" si="16"/>
        <v>0.25423728813559321</v>
      </c>
      <c r="P28" s="35">
        <f t="shared" si="17"/>
        <v>9.3220338983050849E-2</v>
      </c>
      <c r="Q28" s="34">
        <f t="shared" si="18"/>
        <v>0.36440677966101692</v>
      </c>
      <c r="R28" s="35">
        <f t="shared" si="19"/>
        <v>1.6949152542372881E-2</v>
      </c>
      <c r="S28" s="34">
        <f t="shared" si="20"/>
        <v>7.6271186440677971E-2</v>
      </c>
      <c r="T28" s="40">
        <f t="shared" si="21"/>
        <v>1.6949152542372881E-2</v>
      </c>
      <c r="U28" s="36">
        <f t="shared" si="22"/>
        <v>0.16949152542372881</v>
      </c>
      <c r="V28" s="37">
        <f t="shared" si="23"/>
        <v>8.4745762711864406E-3</v>
      </c>
    </row>
    <row r="29" spans="5:22" ht="17" thickBot="1" x14ac:dyDescent="0.25">
      <c r="E29" s="14" t="s">
        <v>22</v>
      </c>
      <c r="F29" s="41">
        <f t="shared" si="14"/>
        <v>0.27272727272727271</v>
      </c>
      <c r="G29" s="42">
        <f t="shared" si="7"/>
        <v>0</v>
      </c>
      <c r="H29" s="43">
        <f t="shared" si="8"/>
        <v>0</v>
      </c>
      <c r="I29" s="43">
        <f t="shared" si="9"/>
        <v>0.54545454545454541</v>
      </c>
      <c r="J29" s="41">
        <f t="shared" si="10"/>
        <v>0</v>
      </c>
      <c r="K29" s="42">
        <f t="shared" si="11"/>
        <v>0</v>
      </c>
      <c r="L29" s="43">
        <f t="shared" si="12"/>
        <v>0</v>
      </c>
      <c r="M29" s="44">
        <f t="shared" si="13"/>
        <v>0.18181818181818182</v>
      </c>
      <c r="N29" s="48">
        <f t="shared" si="15"/>
        <v>0.72727272727272729</v>
      </c>
      <c r="O29" s="46">
        <f t="shared" si="16"/>
        <v>0.15463917525773196</v>
      </c>
      <c r="P29" s="42">
        <f t="shared" si="17"/>
        <v>3.0927835051546393E-2</v>
      </c>
      <c r="Q29" s="41">
        <f t="shared" si="18"/>
        <v>0.47422680412371132</v>
      </c>
      <c r="R29" s="42">
        <f t="shared" si="19"/>
        <v>6.1855670103092786E-2</v>
      </c>
      <c r="S29" s="41">
        <f t="shared" si="20"/>
        <v>9.2783505154639179E-2</v>
      </c>
      <c r="T29" s="47">
        <f t="shared" si="21"/>
        <v>0</v>
      </c>
      <c r="U29" s="43">
        <f t="shared" si="22"/>
        <v>0.16494845360824742</v>
      </c>
      <c r="V29" s="44">
        <f t="shared" si="23"/>
        <v>2.0618556701030927E-2</v>
      </c>
    </row>
    <row r="30" spans="5:22" x14ac:dyDescent="0.2">
      <c r="E30" s="11"/>
      <c r="F30" s="36"/>
      <c r="G30" s="36"/>
      <c r="H30" s="36"/>
      <c r="I30" s="36"/>
      <c r="J30" s="36"/>
      <c r="K30" s="36"/>
      <c r="L30" s="36"/>
      <c r="M30" s="36"/>
      <c r="N30" s="19"/>
      <c r="R30" s="19"/>
      <c r="T30" s="19"/>
    </row>
    <row r="31" spans="5:22" ht="17" thickBot="1" x14ac:dyDescent="0.25">
      <c r="E31" s="11"/>
      <c r="F31" s="36"/>
      <c r="G31" s="36"/>
      <c r="H31" s="36"/>
      <c r="I31" s="36"/>
      <c r="J31" s="36"/>
      <c r="K31" s="36"/>
      <c r="L31" s="36"/>
      <c r="M31" s="36"/>
      <c r="N31" s="19"/>
      <c r="R31" s="19"/>
      <c r="T31" s="19"/>
    </row>
    <row r="32" spans="5:22" ht="17" customHeight="1" thickBot="1" x14ac:dyDescent="0.25">
      <c r="E32" s="108" t="s">
        <v>32</v>
      </c>
      <c r="F32" s="103" t="s">
        <v>81</v>
      </c>
      <c r="G32" s="104"/>
      <c r="H32" s="104"/>
      <c r="I32" s="104"/>
      <c r="J32" s="104"/>
      <c r="K32" s="104"/>
      <c r="L32" s="104"/>
      <c r="M32" s="113"/>
      <c r="N32" s="99" t="s">
        <v>92</v>
      </c>
      <c r="R32" s="19"/>
      <c r="T32" s="19"/>
    </row>
    <row r="33" spans="2:20" ht="19" thickBot="1" x14ac:dyDescent="0.25">
      <c r="E33" s="112"/>
      <c r="F33" s="26" t="s">
        <v>77</v>
      </c>
      <c r="G33" s="2" t="s">
        <v>78</v>
      </c>
      <c r="H33" s="26" t="s">
        <v>79</v>
      </c>
      <c r="I33" s="2" t="s">
        <v>80</v>
      </c>
      <c r="J33" s="26" t="s">
        <v>82</v>
      </c>
      <c r="K33" s="2" t="s">
        <v>83</v>
      </c>
      <c r="L33" s="26" t="s">
        <v>84</v>
      </c>
      <c r="M33" s="2" t="s">
        <v>85</v>
      </c>
      <c r="N33" s="107"/>
      <c r="R33" s="19"/>
      <c r="T33" s="19"/>
    </row>
    <row r="34" spans="2:20" x14ac:dyDescent="0.2">
      <c r="E34" s="49" t="s">
        <v>33</v>
      </c>
      <c r="F34" s="27">
        <f t="shared" ref="F34:N34" si="24">AVERAGE(F20:F22)</f>
        <v>0.31216931216931215</v>
      </c>
      <c r="G34" s="28">
        <f t="shared" si="24"/>
        <v>0</v>
      </c>
      <c r="H34" s="36">
        <f t="shared" si="24"/>
        <v>8.4656084656084651E-2</v>
      </c>
      <c r="I34" s="36">
        <f t="shared" si="24"/>
        <v>0.44708994708994715</v>
      </c>
      <c r="J34" s="27">
        <f t="shared" si="24"/>
        <v>0</v>
      </c>
      <c r="K34" s="28">
        <f t="shared" si="24"/>
        <v>4.7619047619047616E-2</v>
      </c>
      <c r="L34" s="27">
        <f t="shared" si="24"/>
        <v>2.3809523809523808E-2</v>
      </c>
      <c r="M34" s="30">
        <f t="shared" si="24"/>
        <v>8.4656084656084651E-2</v>
      </c>
      <c r="N34" s="30">
        <f t="shared" si="24"/>
        <v>0.57936507936507942</v>
      </c>
      <c r="R34" s="19"/>
      <c r="T34" s="19"/>
    </row>
    <row r="35" spans="2:20" x14ac:dyDescent="0.2">
      <c r="E35" s="50" t="s">
        <v>34</v>
      </c>
      <c r="F35" s="34">
        <f t="shared" ref="F35:M35" si="25">AVERAGE(F23:F26)</f>
        <v>0.36615660919540227</v>
      </c>
      <c r="G35" s="35">
        <f t="shared" si="25"/>
        <v>2.5625000000000002E-2</v>
      </c>
      <c r="H35" s="36">
        <f t="shared" si="25"/>
        <v>0.16518678160919542</v>
      </c>
      <c r="I35" s="36">
        <f t="shared" si="25"/>
        <v>0.28425287356321838</v>
      </c>
      <c r="J35" s="34">
        <f t="shared" si="25"/>
        <v>0</v>
      </c>
      <c r="K35" s="35">
        <f t="shared" si="25"/>
        <v>0.12153735632183907</v>
      </c>
      <c r="L35" s="34">
        <f t="shared" si="25"/>
        <v>1.7241379310344827E-2</v>
      </c>
      <c r="M35" s="37">
        <f t="shared" si="25"/>
        <v>0.02</v>
      </c>
      <c r="N35" s="37">
        <f>AVERAGE(N23:N26)</f>
        <v>0.45141522988505745</v>
      </c>
      <c r="R35" s="19"/>
      <c r="T35" s="19"/>
    </row>
    <row r="36" spans="2:20" ht="17" thickBot="1" x14ac:dyDescent="0.25">
      <c r="E36" s="51" t="s">
        <v>35</v>
      </c>
      <c r="F36" s="41">
        <f t="shared" ref="F36:N36" si="26">AVERAGE(F27:F29)</f>
        <v>0.40180652680652679</v>
      </c>
      <c r="G36" s="42">
        <f t="shared" si="26"/>
        <v>4.6474358974358976E-2</v>
      </c>
      <c r="H36" s="36">
        <f t="shared" si="26"/>
        <v>5.1282051282051287E-2</v>
      </c>
      <c r="I36" s="36">
        <f t="shared" si="26"/>
        <v>0.35168997668997665</v>
      </c>
      <c r="J36" s="41">
        <f t="shared" si="26"/>
        <v>0</v>
      </c>
      <c r="K36" s="42">
        <f t="shared" si="26"/>
        <v>4.1666666666666664E-2</v>
      </c>
      <c r="L36" s="41">
        <f t="shared" si="26"/>
        <v>2.0833333333333332E-2</v>
      </c>
      <c r="M36" s="44">
        <f t="shared" si="26"/>
        <v>8.6247086247086255E-2</v>
      </c>
      <c r="N36" s="44">
        <f t="shared" si="26"/>
        <v>0.52607808857808858</v>
      </c>
      <c r="R36" s="19"/>
      <c r="T36" s="19"/>
    </row>
    <row r="37" spans="2:20" ht="17" thickBot="1" x14ac:dyDescent="0.25">
      <c r="E37" s="20" t="s">
        <v>36</v>
      </c>
      <c r="F37" s="52">
        <f t="shared" ref="F37:N37" si="27">AVERAGE(F34:F36)</f>
        <v>0.36004414939041368</v>
      </c>
      <c r="G37" s="53">
        <f t="shared" si="27"/>
        <v>2.4033119658119662E-2</v>
      </c>
      <c r="H37" s="54">
        <f t="shared" si="27"/>
        <v>0.10037497251577711</v>
      </c>
      <c r="I37" s="53">
        <f t="shared" si="27"/>
        <v>0.36101093244771404</v>
      </c>
      <c r="J37" s="53">
        <f t="shared" si="27"/>
        <v>0</v>
      </c>
      <c r="K37" s="55">
        <f t="shared" si="27"/>
        <v>7.0274356869184443E-2</v>
      </c>
      <c r="L37" s="56">
        <f t="shared" si="27"/>
        <v>2.0628078817733989E-2</v>
      </c>
      <c r="M37" s="57">
        <f t="shared" si="27"/>
        <v>6.363439030105697E-2</v>
      </c>
      <c r="N37" s="57">
        <f t="shared" si="27"/>
        <v>0.51895279927607518</v>
      </c>
      <c r="R37" s="19"/>
      <c r="T37" s="19"/>
    </row>
    <row r="38" spans="2:20" x14ac:dyDescent="0.2">
      <c r="E38" s="1" t="s">
        <v>37</v>
      </c>
      <c r="F38" s="36"/>
      <c r="G38" s="36"/>
      <c r="H38" s="36"/>
      <c r="I38" s="36"/>
      <c r="J38" s="36"/>
      <c r="K38" s="36"/>
      <c r="L38" s="36"/>
      <c r="M38" s="36"/>
      <c r="N38" s="19"/>
      <c r="R38" s="19"/>
      <c r="T38" s="19"/>
    </row>
    <row r="39" spans="2:20" ht="17" thickBot="1" x14ac:dyDescent="0.25">
      <c r="E39" s="11"/>
      <c r="F39" s="36"/>
      <c r="G39" s="36"/>
      <c r="H39" s="36"/>
      <c r="I39" s="36"/>
      <c r="J39" s="36"/>
      <c r="K39" s="36"/>
      <c r="L39" s="36"/>
      <c r="M39" s="36"/>
      <c r="N39" s="19"/>
      <c r="R39" s="19"/>
      <c r="T39" s="19"/>
    </row>
    <row r="40" spans="2:20" ht="17" thickBot="1" x14ac:dyDescent="0.25">
      <c r="E40" s="108" t="s">
        <v>1</v>
      </c>
      <c r="F40" s="103" t="s">
        <v>93</v>
      </c>
      <c r="G40" s="104"/>
      <c r="H40" s="104"/>
      <c r="I40" s="104"/>
      <c r="J40" s="104"/>
      <c r="K40" s="104"/>
      <c r="L40" s="104"/>
      <c r="M40" s="113"/>
      <c r="N40" s="99" t="s">
        <v>94</v>
      </c>
      <c r="R40" s="19"/>
      <c r="T40" s="19"/>
    </row>
    <row r="41" spans="2:20" ht="19" thickBot="1" x14ac:dyDescent="0.25">
      <c r="B41" s="58"/>
      <c r="E41" s="112"/>
      <c r="F41" s="26" t="s">
        <v>40</v>
      </c>
      <c r="G41" s="2" t="s">
        <v>78</v>
      </c>
      <c r="H41" s="26" t="s">
        <v>41</v>
      </c>
      <c r="I41" s="2" t="s">
        <v>80</v>
      </c>
      <c r="J41" s="26" t="s">
        <v>42</v>
      </c>
      <c r="K41" s="2" t="s">
        <v>83</v>
      </c>
      <c r="L41" s="26" t="s">
        <v>43</v>
      </c>
      <c r="M41" s="2" t="s">
        <v>85</v>
      </c>
      <c r="N41" s="107"/>
      <c r="R41" s="19"/>
      <c r="T41" s="19"/>
    </row>
    <row r="42" spans="2:20" x14ac:dyDescent="0.2">
      <c r="B42" s="59"/>
      <c r="E42" s="4" t="s">
        <v>13</v>
      </c>
      <c r="F42" s="34">
        <f t="shared" ref="F42:F51" si="28">L6/F6</f>
        <v>5.2631578947368418E-2</v>
      </c>
      <c r="G42" s="35">
        <f t="shared" ref="G42:G51" si="29">K6/F6</f>
        <v>0</v>
      </c>
      <c r="H42" s="36">
        <f t="shared" ref="H42:H51" si="30">R6/F6</f>
        <v>0.21052631578947367</v>
      </c>
      <c r="I42" s="35">
        <f t="shared" ref="I42:I51" si="31">Q6/F6</f>
        <v>0.26315789473684209</v>
      </c>
      <c r="J42" s="34">
        <f t="shared" ref="J42:J51" si="32">X6/F6</f>
        <v>0.10526315789473684</v>
      </c>
      <c r="K42" s="28">
        <f t="shared" ref="K42:K51" si="33">W6/F6</f>
        <v>0</v>
      </c>
      <c r="L42" s="34">
        <f t="shared" ref="L42:L51" si="34">AD6/F6</f>
        <v>0.31578947368421051</v>
      </c>
      <c r="M42" s="37">
        <f t="shared" ref="M42:M51" si="35">AC6/F6</f>
        <v>5.2631578947368418E-2</v>
      </c>
      <c r="N42" s="31">
        <f t="shared" ref="N42:N51" si="36">(SUM(K6,Q6+W6,AC6))/F6</f>
        <v>0.31578947368421051</v>
      </c>
      <c r="R42" s="19"/>
      <c r="T42" s="19"/>
    </row>
    <row r="43" spans="2:20" x14ac:dyDescent="0.2">
      <c r="E43" s="9" t="s">
        <v>14</v>
      </c>
      <c r="F43" s="34">
        <f t="shared" si="28"/>
        <v>0.10526315789473684</v>
      </c>
      <c r="G43" s="35">
        <f t="shared" si="29"/>
        <v>0</v>
      </c>
      <c r="H43" s="36">
        <f t="shared" si="30"/>
        <v>0.47368421052631576</v>
      </c>
      <c r="I43" s="35">
        <f t="shared" si="31"/>
        <v>0.21052631578947367</v>
      </c>
      <c r="J43" s="34">
        <f t="shared" si="32"/>
        <v>0</v>
      </c>
      <c r="K43" s="35">
        <f t="shared" si="33"/>
        <v>5.2631578947368418E-2</v>
      </c>
      <c r="L43" s="34">
        <f t="shared" si="34"/>
        <v>0.10526315789473684</v>
      </c>
      <c r="M43" s="37">
        <f t="shared" si="35"/>
        <v>5.2631578947368418E-2</v>
      </c>
      <c r="N43" s="38">
        <f t="shared" si="36"/>
        <v>0.31578947368421051</v>
      </c>
      <c r="R43" s="19"/>
      <c r="T43" s="19"/>
    </row>
    <row r="44" spans="2:20" ht="17" thickBot="1" x14ac:dyDescent="0.25">
      <c r="E44" s="14" t="s">
        <v>15</v>
      </c>
      <c r="F44" s="34">
        <f t="shared" si="28"/>
        <v>4.5454545454545456E-2</v>
      </c>
      <c r="G44" s="35">
        <f t="shared" si="29"/>
        <v>0</v>
      </c>
      <c r="H44" s="36">
        <f t="shared" si="30"/>
        <v>0.36363636363636365</v>
      </c>
      <c r="I44" s="35">
        <f t="shared" si="31"/>
        <v>0.31818181818181818</v>
      </c>
      <c r="J44" s="34">
        <f t="shared" si="32"/>
        <v>0</v>
      </c>
      <c r="K44" s="35">
        <f t="shared" si="33"/>
        <v>4.5454545454545456E-2</v>
      </c>
      <c r="L44" s="34">
        <f t="shared" si="34"/>
        <v>0.18181818181818182</v>
      </c>
      <c r="M44" s="37">
        <f t="shared" si="35"/>
        <v>4.5454545454545456E-2</v>
      </c>
      <c r="N44" s="48">
        <f t="shared" si="36"/>
        <v>0.40909090909090912</v>
      </c>
      <c r="R44" s="19"/>
      <c r="T44" s="19"/>
    </row>
    <row r="45" spans="2:20" x14ac:dyDescent="0.2">
      <c r="E45" s="9" t="s">
        <v>16</v>
      </c>
      <c r="F45" s="27">
        <f t="shared" si="28"/>
        <v>0</v>
      </c>
      <c r="G45" s="28">
        <f t="shared" si="29"/>
        <v>0</v>
      </c>
      <c r="H45" s="29">
        <f t="shared" si="30"/>
        <v>0.2857142857142857</v>
      </c>
      <c r="I45" s="28">
        <f t="shared" si="31"/>
        <v>0.2857142857142857</v>
      </c>
      <c r="J45" s="27">
        <f t="shared" si="32"/>
        <v>0</v>
      </c>
      <c r="K45" s="28">
        <f t="shared" si="33"/>
        <v>0.2857142857142857</v>
      </c>
      <c r="L45" s="27">
        <f t="shared" si="34"/>
        <v>0.14285714285714285</v>
      </c>
      <c r="M45" s="30">
        <f t="shared" si="35"/>
        <v>0</v>
      </c>
      <c r="N45" s="31">
        <f t="shared" si="36"/>
        <v>0.5714285714285714</v>
      </c>
      <c r="R45" s="19"/>
      <c r="T45" s="19"/>
    </row>
    <row r="46" spans="2:20" x14ac:dyDescent="0.2">
      <c r="E46" s="9" t="s">
        <v>17</v>
      </c>
      <c r="F46" s="34">
        <f t="shared" si="28"/>
        <v>0</v>
      </c>
      <c r="G46" s="35">
        <f t="shared" si="29"/>
        <v>0</v>
      </c>
      <c r="H46" s="36">
        <f t="shared" si="30"/>
        <v>0.52777777777777779</v>
      </c>
      <c r="I46" s="35">
        <f t="shared" si="31"/>
        <v>0.25</v>
      </c>
      <c r="J46" s="34">
        <f t="shared" si="32"/>
        <v>5.5555555555555552E-2</v>
      </c>
      <c r="K46" s="35">
        <f t="shared" si="33"/>
        <v>2.7777777777777776E-2</v>
      </c>
      <c r="L46" s="34">
        <f t="shared" si="34"/>
        <v>0.1388888888888889</v>
      </c>
      <c r="M46" s="37">
        <f t="shared" si="35"/>
        <v>0</v>
      </c>
      <c r="N46" s="38">
        <f t="shared" si="36"/>
        <v>0.27777777777777779</v>
      </c>
      <c r="R46" s="19"/>
      <c r="T46" s="19"/>
    </row>
    <row r="47" spans="2:20" x14ac:dyDescent="0.2">
      <c r="E47" s="9" t="s">
        <v>18</v>
      </c>
      <c r="F47" s="34">
        <f t="shared" si="28"/>
        <v>6.25E-2</v>
      </c>
      <c r="G47" s="35">
        <f t="shared" si="29"/>
        <v>3.125E-2</v>
      </c>
      <c r="H47" s="36">
        <f t="shared" si="30"/>
        <v>0.3125</v>
      </c>
      <c r="I47" s="35">
        <f t="shared" si="31"/>
        <v>0.125</v>
      </c>
      <c r="J47" s="34">
        <f t="shared" si="32"/>
        <v>9.375E-2</v>
      </c>
      <c r="K47" s="35">
        <f t="shared" si="33"/>
        <v>0.125</v>
      </c>
      <c r="L47" s="34">
        <f t="shared" si="34"/>
        <v>0.1875</v>
      </c>
      <c r="M47" s="37">
        <f t="shared" si="35"/>
        <v>6.25E-2</v>
      </c>
      <c r="N47" s="38">
        <f t="shared" si="36"/>
        <v>0.34375</v>
      </c>
      <c r="R47" s="19"/>
      <c r="T47" s="19"/>
    </row>
    <row r="48" spans="2:20" ht="17" thickBot="1" x14ac:dyDescent="0.25">
      <c r="E48" s="9" t="s">
        <v>19</v>
      </c>
      <c r="F48" s="41">
        <f t="shared" si="28"/>
        <v>4.3478260869565216E-2</v>
      </c>
      <c r="G48" s="42">
        <f t="shared" si="29"/>
        <v>4.3478260869565216E-2</v>
      </c>
      <c r="H48" s="43">
        <f t="shared" si="30"/>
        <v>0.39130434782608697</v>
      </c>
      <c r="I48" s="42">
        <f t="shared" si="31"/>
        <v>0.34782608695652173</v>
      </c>
      <c r="J48" s="41">
        <f t="shared" si="32"/>
        <v>0</v>
      </c>
      <c r="K48" s="42">
        <f t="shared" si="33"/>
        <v>8.6956521739130432E-2</v>
      </c>
      <c r="L48" s="41">
        <f t="shared" si="34"/>
        <v>8.6956521739130432E-2</v>
      </c>
      <c r="M48" s="44">
        <f t="shared" si="35"/>
        <v>0</v>
      </c>
      <c r="N48" s="48">
        <f t="shared" si="36"/>
        <v>0.47826086956521741</v>
      </c>
      <c r="R48" s="19"/>
      <c r="T48" s="19"/>
    </row>
    <row r="49" spans="1:30" x14ac:dyDescent="0.2">
      <c r="E49" s="4" t="s">
        <v>20</v>
      </c>
      <c r="F49" s="34">
        <f t="shared" si="28"/>
        <v>0.20689655172413793</v>
      </c>
      <c r="G49" s="35">
        <f t="shared" si="29"/>
        <v>3.4482758620689655E-2</v>
      </c>
      <c r="H49" s="36">
        <f t="shared" si="30"/>
        <v>0.41379310344827586</v>
      </c>
      <c r="I49" s="35">
        <f t="shared" si="31"/>
        <v>0.17241379310344829</v>
      </c>
      <c r="J49" s="34">
        <f t="shared" si="32"/>
        <v>0</v>
      </c>
      <c r="K49" s="35">
        <f t="shared" si="33"/>
        <v>0</v>
      </c>
      <c r="L49" s="34">
        <f t="shared" si="34"/>
        <v>0.13793103448275862</v>
      </c>
      <c r="M49" s="37">
        <f t="shared" si="35"/>
        <v>3.4482758620689655E-2</v>
      </c>
      <c r="N49" s="31">
        <f t="shared" si="36"/>
        <v>0.2413793103448276</v>
      </c>
      <c r="R49" s="19"/>
      <c r="T49" s="19"/>
    </row>
    <row r="50" spans="1:30" x14ac:dyDescent="0.2">
      <c r="E50" s="9" t="s">
        <v>21</v>
      </c>
      <c r="F50" s="34">
        <f t="shared" si="28"/>
        <v>3.3333333333333333E-2</v>
      </c>
      <c r="G50" s="35">
        <f t="shared" si="29"/>
        <v>3.3333333333333333E-2</v>
      </c>
      <c r="H50" s="36">
        <f t="shared" si="30"/>
        <v>0.6333333333333333</v>
      </c>
      <c r="I50" s="35">
        <f t="shared" si="31"/>
        <v>6.6666666666666666E-2</v>
      </c>
      <c r="J50" s="34">
        <f t="shared" si="32"/>
        <v>3.3333333333333333E-2</v>
      </c>
      <c r="K50" s="35">
        <f t="shared" si="33"/>
        <v>6.6666666666666666E-2</v>
      </c>
      <c r="L50" s="34">
        <f t="shared" si="34"/>
        <v>0.13333333333333333</v>
      </c>
      <c r="M50" s="37">
        <f t="shared" si="35"/>
        <v>0</v>
      </c>
      <c r="N50" s="38">
        <f t="shared" si="36"/>
        <v>0.16666666666666666</v>
      </c>
      <c r="R50" s="19"/>
      <c r="T50" s="19"/>
    </row>
    <row r="51" spans="1:30" ht="17" thickBot="1" x14ac:dyDescent="0.25">
      <c r="E51" s="14" t="s">
        <v>22</v>
      </c>
      <c r="F51" s="41">
        <f t="shared" si="28"/>
        <v>8.3333333333333329E-2</v>
      </c>
      <c r="G51" s="42">
        <f t="shared" si="29"/>
        <v>0</v>
      </c>
      <c r="H51" s="41">
        <f t="shared" si="30"/>
        <v>0.29166666666666669</v>
      </c>
      <c r="I51" s="42">
        <f t="shared" si="31"/>
        <v>0.25</v>
      </c>
      <c r="J51" s="41">
        <f t="shared" si="32"/>
        <v>0.125</v>
      </c>
      <c r="K51" s="42">
        <f t="shared" si="33"/>
        <v>0</v>
      </c>
      <c r="L51" s="41">
        <f t="shared" si="34"/>
        <v>0.16666666666666666</v>
      </c>
      <c r="M51" s="44">
        <f t="shared" si="35"/>
        <v>8.3333333333333329E-2</v>
      </c>
      <c r="N51" s="48">
        <f t="shared" si="36"/>
        <v>0.33333333333333331</v>
      </c>
      <c r="R51" s="19"/>
      <c r="T51" s="19"/>
    </row>
    <row r="52" spans="1:30" x14ac:dyDescent="0.2">
      <c r="E52" s="11"/>
      <c r="F52" s="36"/>
      <c r="G52" s="36"/>
      <c r="H52" s="36"/>
      <c r="I52" s="36"/>
      <c r="J52" s="36"/>
      <c r="K52" s="36"/>
      <c r="L52" s="36"/>
      <c r="M52" s="36"/>
      <c r="N52" s="19"/>
      <c r="R52" s="19"/>
      <c r="T52" s="19"/>
    </row>
    <row r="53" spans="1:30" ht="17" thickBot="1" x14ac:dyDescent="0.25">
      <c r="E53" s="11"/>
      <c r="F53" s="36"/>
      <c r="G53" s="36"/>
      <c r="H53" s="36"/>
      <c r="I53" s="36"/>
      <c r="J53" s="36"/>
      <c r="K53" s="36"/>
      <c r="L53" s="36"/>
      <c r="M53" s="36"/>
      <c r="N53" s="19"/>
      <c r="R53" s="19"/>
      <c r="T53" s="19"/>
    </row>
    <row r="54" spans="1:30" ht="17" thickBot="1" x14ac:dyDescent="0.25">
      <c r="E54" s="108" t="s">
        <v>32</v>
      </c>
      <c r="F54" s="103" t="s">
        <v>38</v>
      </c>
      <c r="G54" s="104"/>
      <c r="H54" s="104"/>
      <c r="I54" s="104"/>
      <c r="J54" s="104"/>
      <c r="K54" s="104"/>
      <c r="L54" s="104"/>
      <c r="M54" s="113"/>
      <c r="N54" s="99" t="s">
        <v>39</v>
      </c>
      <c r="R54" s="19"/>
      <c r="T54" s="19"/>
    </row>
    <row r="55" spans="1:30" ht="19" thickBot="1" x14ac:dyDescent="0.25">
      <c r="E55" s="112"/>
      <c r="F55" s="60" t="s">
        <v>40</v>
      </c>
      <c r="G55" s="3" t="s">
        <v>24</v>
      </c>
      <c r="H55" s="26" t="s">
        <v>41</v>
      </c>
      <c r="I55" s="2" t="s">
        <v>25</v>
      </c>
      <c r="J55" s="26" t="s">
        <v>42</v>
      </c>
      <c r="K55" s="2" t="s">
        <v>26</v>
      </c>
      <c r="L55" s="26" t="s">
        <v>43</v>
      </c>
      <c r="M55" s="2" t="s">
        <v>27</v>
      </c>
      <c r="N55" s="110"/>
      <c r="R55" s="19"/>
      <c r="T55" s="19"/>
    </row>
    <row r="56" spans="1:30" x14ac:dyDescent="0.2">
      <c r="E56" s="49" t="s">
        <v>33</v>
      </c>
      <c r="F56" s="27">
        <f t="shared" ref="F56:N56" si="37">AVERAGE(F42:F44)</f>
        <v>6.778309409888357E-2</v>
      </c>
      <c r="G56" s="28">
        <f t="shared" si="37"/>
        <v>0</v>
      </c>
      <c r="H56" s="36">
        <f t="shared" si="37"/>
        <v>0.34928229665071769</v>
      </c>
      <c r="I56" s="36">
        <f t="shared" si="37"/>
        <v>0.26395534290271133</v>
      </c>
      <c r="J56" s="34">
        <f t="shared" si="37"/>
        <v>3.5087719298245612E-2</v>
      </c>
      <c r="K56" s="35">
        <f t="shared" si="37"/>
        <v>3.2695374800637958E-2</v>
      </c>
      <c r="L56" s="34">
        <f t="shared" si="37"/>
        <v>0.20095693779904308</v>
      </c>
      <c r="M56" s="37">
        <f t="shared" si="37"/>
        <v>5.0239234449760771E-2</v>
      </c>
      <c r="N56" s="31">
        <f t="shared" si="37"/>
        <v>0.34688995215311008</v>
      </c>
      <c r="R56" s="19"/>
      <c r="T56" s="19"/>
    </row>
    <row r="57" spans="1:30" x14ac:dyDescent="0.2">
      <c r="E57" s="50" t="s">
        <v>34</v>
      </c>
      <c r="F57" s="34">
        <f t="shared" ref="F57:N57" si="38">AVERAGE(F45:F48)</f>
        <v>2.6494565217391304E-2</v>
      </c>
      <c r="G57" s="35">
        <f t="shared" si="38"/>
        <v>1.8682065217391304E-2</v>
      </c>
      <c r="H57" s="36">
        <f t="shared" si="38"/>
        <v>0.3793241028295376</v>
      </c>
      <c r="I57" s="36">
        <f t="shared" si="38"/>
        <v>0.25213509316770188</v>
      </c>
      <c r="J57" s="34">
        <f t="shared" si="38"/>
        <v>3.7326388888888888E-2</v>
      </c>
      <c r="K57" s="35">
        <f t="shared" si="38"/>
        <v>0.13136214630779847</v>
      </c>
      <c r="L57" s="34">
        <f t="shared" si="38"/>
        <v>0.13905063837129056</v>
      </c>
      <c r="M57" s="37">
        <f t="shared" si="38"/>
        <v>1.5625E-2</v>
      </c>
      <c r="N57" s="38">
        <f t="shared" si="38"/>
        <v>0.41780430469289165</v>
      </c>
      <c r="R57" s="19"/>
      <c r="T57" s="19"/>
    </row>
    <row r="58" spans="1:30" ht="17" thickBot="1" x14ac:dyDescent="0.25">
      <c r="E58" s="51" t="s">
        <v>35</v>
      </c>
      <c r="F58" s="41">
        <f t="shared" ref="F58:N58" si="39">AVERAGE(F49:F51)</f>
        <v>0.1078544061302682</v>
      </c>
      <c r="G58" s="42">
        <f t="shared" si="39"/>
        <v>2.2605363984674332E-2</v>
      </c>
      <c r="H58" s="36">
        <f t="shared" si="39"/>
        <v>0.44626436781609197</v>
      </c>
      <c r="I58" s="36">
        <f t="shared" si="39"/>
        <v>0.16302681992337165</v>
      </c>
      <c r="J58" s="41">
        <f t="shared" si="39"/>
        <v>5.2777777777777778E-2</v>
      </c>
      <c r="K58" s="42">
        <f t="shared" si="39"/>
        <v>2.2222222222222223E-2</v>
      </c>
      <c r="L58" s="41">
        <f t="shared" si="39"/>
        <v>0.14597701149425288</v>
      </c>
      <c r="M58" s="44">
        <f t="shared" si="39"/>
        <v>3.9272030651340994E-2</v>
      </c>
      <c r="N58" s="48">
        <f t="shared" si="39"/>
        <v>0.2471264367816092</v>
      </c>
      <c r="R58" s="19"/>
      <c r="T58" s="19"/>
    </row>
    <row r="59" spans="1:30" ht="17" thickBot="1" x14ac:dyDescent="0.25">
      <c r="E59" s="20" t="s">
        <v>36</v>
      </c>
      <c r="F59" s="52">
        <f t="shared" ref="F59:N59" si="40">AVERAGE(F56:F58)</f>
        <v>6.7377355148847698E-2</v>
      </c>
      <c r="G59" s="53">
        <f t="shared" si="40"/>
        <v>1.3762476400688546E-2</v>
      </c>
      <c r="H59" s="54">
        <f t="shared" si="40"/>
        <v>0.39162358909878242</v>
      </c>
      <c r="I59" s="53">
        <f t="shared" si="40"/>
        <v>0.22637241866459498</v>
      </c>
      <c r="J59" s="53">
        <f t="shared" si="40"/>
        <v>4.1730628654970764E-2</v>
      </c>
      <c r="K59" s="55">
        <f t="shared" si="40"/>
        <v>6.2093247776886212E-2</v>
      </c>
      <c r="L59" s="56">
        <f t="shared" si="40"/>
        <v>0.16199486255486217</v>
      </c>
      <c r="M59" s="57">
        <f t="shared" si="40"/>
        <v>3.5045421700367257E-2</v>
      </c>
      <c r="N59" s="57">
        <f t="shared" si="40"/>
        <v>0.33727356454253704</v>
      </c>
      <c r="R59" s="19"/>
      <c r="T59" s="19"/>
    </row>
    <row r="60" spans="1:30" x14ac:dyDescent="0.2">
      <c r="E60" s="1" t="s">
        <v>44</v>
      </c>
      <c r="F60" s="36"/>
      <c r="G60" s="36"/>
      <c r="H60" s="36"/>
      <c r="I60" s="36"/>
      <c r="J60" s="36"/>
      <c r="K60" s="36"/>
      <c r="L60" s="36"/>
      <c r="M60" s="36"/>
      <c r="N60" s="19"/>
      <c r="R60" s="19"/>
      <c r="T60" s="19"/>
    </row>
    <row r="61" spans="1:30" ht="17" thickBot="1" x14ac:dyDescent="0.25">
      <c r="A61" s="61"/>
      <c r="B61" s="61"/>
      <c r="C61" s="61"/>
      <c r="D61" s="61"/>
      <c r="E61" s="62"/>
      <c r="F61" s="63"/>
      <c r="G61" s="63"/>
      <c r="H61" s="63"/>
      <c r="I61" s="63"/>
      <c r="J61" s="63"/>
      <c r="K61" s="63"/>
      <c r="L61" s="63"/>
      <c r="M61" s="63"/>
      <c r="N61" s="62"/>
      <c r="O61" s="61"/>
      <c r="P61" s="61"/>
      <c r="Q61" s="61"/>
      <c r="R61" s="62"/>
      <c r="S61" s="61"/>
      <c r="T61" s="62"/>
      <c r="U61" s="61"/>
      <c r="V61" s="61"/>
      <c r="W61" s="61"/>
      <c r="X61" s="61"/>
      <c r="Y61" s="61"/>
      <c r="Z61" s="61"/>
      <c r="AA61" s="61"/>
      <c r="AB61" s="61"/>
      <c r="AC61" s="61"/>
      <c r="AD61" s="61"/>
    </row>
    <row r="62" spans="1:30" ht="17" thickTop="1" x14ac:dyDescent="0.2">
      <c r="A62" s="114" t="s">
        <v>45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7"/>
    </row>
    <row r="63" spans="1:30" ht="17" thickBot="1" x14ac:dyDescent="0.25">
      <c r="A63" s="118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20"/>
      <c r="P63" s="120"/>
      <c r="Q63" s="120"/>
      <c r="R63" s="120"/>
      <c r="S63" s="120"/>
      <c r="T63" s="120"/>
      <c r="U63" s="120"/>
      <c r="V63" s="120"/>
      <c r="W63" s="120"/>
      <c r="X63" s="120"/>
      <c r="Y63" s="120"/>
      <c r="Z63" s="120"/>
      <c r="AA63" s="120"/>
      <c r="AB63" s="120"/>
      <c r="AC63" s="120"/>
      <c r="AD63" s="121"/>
    </row>
    <row r="64" spans="1:30" ht="18" thickTop="1" thickBot="1" x14ac:dyDescent="0.25">
      <c r="E64" s="11"/>
      <c r="F64" s="36"/>
      <c r="G64" s="36"/>
      <c r="H64" s="36"/>
      <c r="I64" s="36"/>
      <c r="J64" s="36"/>
      <c r="K64" s="36"/>
      <c r="L64" s="36"/>
      <c r="M64" s="36"/>
      <c r="N64" s="19"/>
      <c r="R64" s="19"/>
      <c r="T64" s="19"/>
    </row>
    <row r="65" spans="1:30" ht="17" thickBot="1" x14ac:dyDescent="0.25">
      <c r="A65" s="101" t="s">
        <v>1</v>
      </c>
      <c r="B65" s="104" t="s">
        <v>2</v>
      </c>
      <c r="C65" s="105"/>
      <c r="D65" s="105"/>
      <c r="E65" s="105"/>
      <c r="F65" s="105"/>
      <c r="G65" s="103" t="s">
        <v>3</v>
      </c>
      <c r="H65" s="105"/>
      <c r="I65" s="105"/>
      <c r="J65" s="106"/>
      <c r="K65" s="103" t="s">
        <v>46</v>
      </c>
      <c r="L65" s="111"/>
      <c r="M65" s="103" t="s">
        <v>5</v>
      </c>
      <c r="N65" s="105"/>
      <c r="O65" s="105"/>
      <c r="P65" s="106"/>
      <c r="Q65" s="103" t="s">
        <v>46</v>
      </c>
      <c r="R65" s="111"/>
      <c r="S65" s="103" t="s">
        <v>6</v>
      </c>
      <c r="T65" s="105"/>
      <c r="U65" s="105"/>
      <c r="V65" s="106"/>
      <c r="W65" s="103" t="s">
        <v>46</v>
      </c>
      <c r="X65" s="111"/>
      <c r="Y65" s="103" t="s">
        <v>7</v>
      </c>
      <c r="Z65" s="105"/>
      <c r="AA65" s="105"/>
      <c r="AB65" s="106"/>
      <c r="AC65" s="103" t="s">
        <v>46</v>
      </c>
      <c r="AD65" s="111"/>
    </row>
    <row r="66" spans="1:30" ht="19" thickBot="1" x14ac:dyDescent="0.25">
      <c r="A66" s="122"/>
      <c r="B66" s="64" t="s">
        <v>8</v>
      </c>
      <c r="C66" s="2" t="s">
        <v>9</v>
      </c>
      <c r="D66" s="2" t="s">
        <v>74</v>
      </c>
      <c r="E66" s="2" t="s">
        <v>75</v>
      </c>
      <c r="F66" s="3" t="s">
        <v>47</v>
      </c>
      <c r="G66" s="2" t="s">
        <v>8</v>
      </c>
      <c r="H66" s="2" t="s">
        <v>9</v>
      </c>
      <c r="I66" s="2" t="s">
        <v>74</v>
      </c>
      <c r="J66" s="2" t="s">
        <v>75</v>
      </c>
      <c r="K66" s="2" t="s">
        <v>95</v>
      </c>
      <c r="L66" s="2" t="s">
        <v>48</v>
      </c>
      <c r="M66" s="2" t="s">
        <v>8</v>
      </c>
      <c r="N66" s="2" t="s">
        <v>9</v>
      </c>
      <c r="O66" s="2" t="s">
        <v>74</v>
      </c>
      <c r="P66" s="2" t="s">
        <v>75</v>
      </c>
      <c r="Q66" s="2" t="s">
        <v>95</v>
      </c>
      <c r="R66" s="2" t="s">
        <v>48</v>
      </c>
      <c r="S66" s="2" t="s">
        <v>8</v>
      </c>
      <c r="T66" s="2" t="s">
        <v>9</v>
      </c>
      <c r="U66" s="2" t="s">
        <v>74</v>
      </c>
      <c r="V66" s="2" t="s">
        <v>75</v>
      </c>
      <c r="W66" s="2" t="s">
        <v>95</v>
      </c>
      <c r="X66" s="2" t="s">
        <v>48</v>
      </c>
      <c r="Y66" s="2" t="s">
        <v>8</v>
      </c>
      <c r="Z66" s="2" t="s">
        <v>9</v>
      </c>
      <c r="AA66" s="2" t="s">
        <v>74</v>
      </c>
      <c r="AB66" s="2" t="s">
        <v>75</v>
      </c>
      <c r="AC66" s="2" t="s">
        <v>95</v>
      </c>
      <c r="AD66" s="2" t="s">
        <v>48</v>
      </c>
    </row>
    <row r="67" spans="1:30" x14ac:dyDescent="0.2">
      <c r="A67" s="65" t="s">
        <v>13</v>
      </c>
      <c r="B67" s="6">
        <f t="shared" ref="B67:E75" si="41">SUM(G67,M67,S67,Y67)</f>
        <v>74</v>
      </c>
      <c r="C67" s="6">
        <f t="shared" si="41"/>
        <v>63</v>
      </c>
      <c r="D67" s="6">
        <f t="shared" si="41"/>
        <v>11</v>
      </c>
      <c r="E67" s="6">
        <f t="shared" si="41"/>
        <v>12</v>
      </c>
      <c r="F67" s="6">
        <f>SUM(K67,L67,Q67,R67,W67,X67,AC67,AD67)</f>
        <v>22</v>
      </c>
      <c r="G67" s="5">
        <v>15</v>
      </c>
      <c r="H67" s="6">
        <f>G67-I67</f>
        <v>10</v>
      </c>
      <c r="I67" s="6">
        <v>5</v>
      </c>
      <c r="J67" s="7">
        <v>0</v>
      </c>
      <c r="K67" s="6">
        <v>5</v>
      </c>
      <c r="L67" s="6">
        <v>8</v>
      </c>
      <c r="M67" s="5">
        <v>39</v>
      </c>
      <c r="N67" s="6">
        <f>M67-O67</f>
        <v>35</v>
      </c>
      <c r="O67" s="6">
        <v>4</v>
      </c>
      <c r="P67" s="7">
        <v>8</v>
      </c>
      <c r="Q67" s="6">
        <v>3</v>
      </c>
      <c r="R67" s="8">
        <v>3</v>
      </c>
      <c r="S67" s="5">
        <v>9</v>
      </c>
      <c r="T67" s="6">
        <f>S67-U67</f>
        <v>7</v>
      </c>
      <c r="U67" s="6">
        <v>2</v>
      </c>
      <c r="V67" s="7">
        <v>2</v>
      </c>
      <c r="W67" s="6">
        <v>1</v>
      </c>
      <c r="X67" s="6">
        <v>2</v>
      </c>
      <c r="Y67" s="5">
        <v>11</v>
      </c>
      <c r="Z67" s="6">
        <f>Y67-AA67</f>
        <v>11</v>
      </c>
      <c r="AA67" s="6">
        <v>0</v>
      </c>
      <c r="AB67" s="7">
        <v>2</v>
      </c>
      <c r="AC67" s="6">
        <v>0</v>
      </c>
      <c r="AD67" s="7">
        <v>0</v>
      </c>
    </row>
    <row r="68" spans="1:30" x14ac:dyDescent="0.2">
      <c r="A68" s="65" t="s">
        <v>14</v>
      </c>
      <c r="B68" s="11">
        <f t="shared" si="41"/>
        <v>100</v>
      </c>
      <c r="C68" s="11">
        <f t="shared" si="41"/>
        <v>82</v>
      </c>
      <c r="D68" s="11">
        <f t="shared" si="41"/>
        <v>18</v>
      </c>
      <c r="E68" s="11">
        <f t="shared" si="41"/>
        <v>13</v>
      </c>
      <c r="F68" s="11">
        <f t="shared" ref="F68:F75" si="42">SUM(K68,L68,Q68,R68,W68,X68,AC68,AD68)</f>
        <v>26</v>
      </c>
      <c r="G68" s="10">
        <v>30</v>
      </c>
      <c r="H68" s="11">
        <f t="shared" ref="H68:H75" si="43">G68-I68</f>
        <v>21</v>
      </c>
      <c r="I68" s="11">
        <v>9</v>
      </c>
      <c r="J68" s="12">
        <v>1</v>
      </c>
      <c r="K68" s="11">
        <v>4</v>
      </c>
      <c r="L68" s="11">
        <v>11</v>
      </c>
      <c r="M68" s="10">
        <v>43</v>
      </c>
      <c r="N68" s="11">
        <f t="shared" ref="N68:N75" si="44">M68-O68</f>
        <v>37</v>
      </c>
      <c r="O68" s="11">
        <v>6</v>
      </c>
      <c r="P68" s="12">
        <v>5</v>
      </c>
      <c r="Q68" s="11">
        <v>3</v>
      </c>
      <c r="R68" s="13">
        <v>4</v>
      </c>
      <c r="S68" s="10">
        <v>15</v>
      </c>
      <c r="T68" s="11">
        <f t="shared" ref="T68:T75" si="45">S68-U68</f>
        <v>12</v>
      </c>
      <c r="U68" s="11">
        <v>3</v>
      </c>
      <c r="V68" s="12">
        <v>4</v>
      </c>
      <c r="W68" s="11">
        <v>2</v>
      </c>
      <c r="X68" s="11">
        <v>1</v>
      </c>
      <c r="Y68" s="10">
        <v>12</v>
      </c>
      <c r="Z68" s="11">
        <f t="shared" ref="Z68:Z75" si="46">Y68-AA68</f>
        <v>12</v>
      </c>
      <c r="AA68" s="11">
        <v>0</v>
      </c>
      <c r="AB68" s="12">
        <v>3</v>
      </c>
      <c r="AC68" s="11">
        <v>0</v>
      </c>
      <c r="AD68" s="12">
        <v>1</v>
      </c>
    </row>
    <row r="69" spans="1:30" ht="17" thickBot="1" x14ac:dyDescent="0.25">
      <c r="A69" s="65" t="s">
        <v>49</v>
      </c>
      <c r="B69" s="16">
        <f t="shared" si="41"/>
        <v>109</v>
      </c>
      <c r="C69" s="16">
        <f t="shared" si="41"/>
        <v>90</v>
      </c>
      <c r="D69" s="16">
        <f t="shared" si="41"/>
        <v>19</v>
      </c>
      <c r="E69" s="16">
        <f t="shared" si="41"/>
        <v>12</v>
      </c>
      <c r="F69" s="11">
        <f t="shared" si="42"/>
        <v>20</v>
      </c>
      <c r="G69" s="15">
        <v>24</v>
      </c>
      <c r="H69" s="16">
        <f t="shared" si="43"/>
        <v>14</v>
      </c>
      <c r="I69" s="16">
        <v>10</v>
      </c>
      <c r="J69" s="17">
        <v>0</v>
      </c>
      <c r="K69" s="16">
        <v>7</v>
      </c>
      <c r="L69" s="16">
        <v>5</v>
      </c>
      <c r="M69" s="15">
        <v>62</v>
      </c>
      <c r="N69" s="16">
        <f t="shared" si="44"/>
        <v>54</v>
      </c>
      <c r="O69" s="16">
        <v>8</v>
      </c>
      <c r="P69" s="17">
        <v>4</v>
      </c>
      <c r="Q69" s="16">
        <v>5</v>
      </c>
      <c r="R69" s="18">
        <v>2</v>
      </c>
      <c r="S69" s="15">
        <v>7</v>
      </c>
      <c r="T69" s="16">
        <f t="shared" si="45"/>
        <v>6</v>
      </c>
      <c r="U69" s="16">
        <v>1</v>
      </c>
      <c r="V69" s="17">
        <v>7</v>
      </c>
      <c r="W69" s="16">
        <v>0</v>
      </c>
      <c r="X69" s="16">
        <v>1</v>
      </c>
      <c r="Y69" s="15">
        <v>16</v>
      </c>
      <c r="Z69" s="16">
        <f t="shared" si="46"/>
        <v>16</v>
      </c>
      <c r="AA69" s="16">
        <v>0</v>
      </c>
      <c r="AB69" s="17">
        <v>1</v>
      </c>
      <c r="AC69" s="16">
        <v>0</v>
      </c>
      <c r="AD69" s="17">
        <v>0</v>
      </c>
    </row>
    <row r="70" spans="1:30" x14ac:dyDescent="0.2">
      <c r="A70" s="66" t="s">
        <v>50</v>
      </c>
      <c r="B70" s="11">
        <f t="shared" si="41"/>
        <v>70</v>
      </c>
      <c r="C70" s="11">
        <f t="shared" si="41"/>
        <v>56</v>
      </c>
      <c r="D70" s="11">
        <f t="shared" si="41"/>
        <v>14</v>
      </c>
      <c r="E70" s="11">
        <f t="shared" si="41"/>
        <v>17</v>
      </c>
      <c r="F70" s="6">
        <f t="shared" si="42"/>
        <v>21</v>
      </c>
      <c r="G70" s="10">
        <v>13</v>
      </c>
      <c r="H70" s="11">
        <f t="shared" si="43"/>
        <v>9</v>
      </c>
      <c r="I70" s="11">
        <v>4</v>
      </c>
      <c r="J70" s="12">
        <v>1</v>
      </c>
      <c r="K70" s="19">
        <v>4</v>
      </c>
      <c r="L70" s="19">
        <v>6</v>
      </c>
      <c r="M70" s="10">
        <v>40</v>
      </c>
      <c r="N70" s="11">
        <f t="shared" si="44"/>
        <v>33</v>
      </c>
      <c r="O70" s="11">
        <v>7</v>
      </c>
      <c r="P70" s="12">
        <v>5</v>
      </c>
      <c r="Q70" s="11">
        <v>6</v>
      </c>
      <c r="R70" s="13">
        <v>3</v>
      </c>
      <c r="S70" s="10">
        <v>4</v>
      </c>
      <c r="T70" s="11">
        <f t="shared" si="45"/>
        <v>4</v>
      </c>
      <c r="U70" s="11">
        <v>0</v>
      </c>
      <c r="V70" s="12">
        <v>5</v>
      </c>
      <c r="W70" s="19">
        <v>0</v>
      </c>
      <c r="X70" s="19">
        <v>1</v>
      </c>
      <c r="Y70" s="10">
        <v>13</v>
      </c>
      <c r="Z70" s="11">
        <f t="shared" si="46"/>
        <v>10</v>
      </c>
      <c r="AA70" s="11">
        <v>3</v>
      </c>
      <c r="AB70" s="12">
        <v>6</v>
      </c>
      <c r="AC70" s="11">
        <v>1</v>
      </c>
      <c r="AD70" s="12">
        <v>0</v>
      </c>
    </row>
    <row r="71" spans="1:30" x14ac:dyDescent="0.2">
      <c r="A71" s="65" t="s">
        <v>18</v>
      </c>
      <c r="B71" s="11">
        <f t="shared" si="41"/>
        <v>122</v>
      </c>
      <c r="C71" s="11">
        <f t="shared" si="41"/>
        <v>99</v>
      </c>
      <c r="D71" s="11">
        <f t="shared" si="41"/>
        <v>23</v>
      </c>
      <c r="E71" s="11">
        <f t="shared" si="41"/>
        <v>25</v>
      </c>
      <c r="F71" s="11">
        <f t="shared" si="42"/>
        <v>36</v>
      </c>
      <c r="G71" s="10">
        <v>24</v>
      </c>
      <c r="H71" s="11">
        <f t="shared" si="43"/>
        <v>14</v>
      </c>
      <c r="I71" s="11">
        <v>10</v>
      </c>
      <c r="J71" s="12">
        <v>7</v>
      </c>
      <c r="K71" s="19">
        <v>10</v>
      </c>
      <c r="L71" s="19">
        <v>6</v>
      </c>
      <c r="M71" s="10">
        <v>60</v>
      </c>
      <c r="N71" s="11">
        <f t="shared" si="44"/>
        <v>53</v>
      </c>
      <c r="O71" s="11">
        <v>7</v>
      </c>
      <c r="P71" s="12">
        <v>9</v>
      </c>
      <c r="Q71" s="11">
        <v>7</v>
      </c>
      <c r="R71" s="13">
        <v>10</v>
      </c>
      <c r="S71" s="10">
        <v>15</v>
      </c>
      <c r="T71" s="11">
        <f t="shared" si="45"/>
        <v>14</v>
      </c>
      <c r="U71" s="11">
        <v>1</v>
      </c>
      <c r="V71" s="12">
        <v>8</v>
      </c>
      <c r="W71" s="19">
        <v>1</v>
      </c>
      <c r="X71" s="19">
        <v>1</v>
      </c>
      <c r="Y71" s="10">
        <v>23</v>
      </c>
      <c r="Z71" s="11">
        <f t="shared" si="46"/>
        <v>18</v>
      </c>
      <c r="AA71" s="11">
        <v>5</v>
      </c>
      <c r="AB71" s="12">
        <v>1</v>
      </c>
      <c r="AC71" s="11">
        <v>1</v>
      </c>
      <c r="AD71" s="12">
        <v>0</v>
      </c>
    </row>
    <row r="72" spans="1:30" ht="17" thickBot="1" x14ac:dyDescent="0.25">
      <c r="A72" s="67" t="s">
        <v>19</v>
      </c>
      <c r="B72" s="11">
        <f t="shared" si="41"/>
        <v>107</v>
      </c>
      <c r="C72" s="11">
        <f t="shared" si="41"/>
        <v>92</v>
      </c>
      <c r="D72" s="11">
        <f t="shared" si="41"/>
        <v>15</v>
      </c>
      <c r="E72" s="11">
        <f t="shared" si="41"/>
        <v>15</v>
      </c>
      <c r="F72" s="11">
        <f t="shared" si="42"/>
        <v>40</v>
      </c>
      <c r="G72" s="10">
        <v>38</v>
      </c>
      <c r="H72" s="11">
        <f t="shared" si="43"/>
        <v>27</v>
      </c>
      <c r="I72" s="11">
        <v>11</v>
      </c>
      <c r="J72" s="12">
        <v>4</v>
      </c>
      <c r="K72" s="19">
        <v>11</v>
      </c>
      <c r="L72" s="19">
        <v>19</v>
      </c>
      <c r="M72" s="10">
        <v>34</v>
      </c>
      <c r="N72" s="11">
        <f t="shared" si="44"/>
        <v>32</v>
      </c>
      <c r="O72" s="11">
        <v>2</v>
      </c>
      <c r="P72" s="12">
        <v>3</v>
      </c>
      <c r="Q72" s="11">
        <v>1</v>
      </c>
      <c r="R72" s="13">
        <v>3</v>
      </c>
      <c r="S72" s="10">
        <v>15</v>
      </c>
      <c r="T72" s="11">
        <f t="shared" si="45"/>
        <v>13</v>
      </c>
      <c r="U72" s="11">
        <v>2</v>
      </c>
      <c r="V72" s="12">
        <v>1</v>
      </c>
      <c r="W72" s="19">
        <v>1</v>
      </c>
      <c r="X72" s="19">
        <v>1</v>
      </c>
      <c r="Y72" s="10">
        <v>20</v>
      </c>
      <c r="Z72" s="11">
        <f t="shared" si="46"/>
        <v>20</v>
      </c>
      <c r="AA72" s="11">
        <v>0</v>
      </c>
      <c r="AB72" s="12">
        <v>7</v>
      </c>
      <c r="AC72" s="11">
        <v>0</v>
      </c>
      <c r="AD72" s="12">
        <v>4</v>
      </c>
    </row>
    <row r="73" spans="1:30" x14ac:dyDescent="0.2">
      <c r="A73" s="65" t="s">
        <v>51</v>
      </c>
      <c r="B73" s="6">
        <f t="shared" si="41"/>
        <v>126</v>
      </c>
      <c r="C73" s="6">
        <f t="shared" si="41"/>
        <v>109</v>
      </c>
      <c r="D73" s="6">
        <f t="shared" si="41"/>
        <v>17</v>
      </c>
      <c r="E73" s="6">
        <f t="shared" si="41"/>
        <v>19</v>
      </c>
      <c r="F73" s="6">
        <f t="shared" si="42"/>
        <v>36</v>
      </c>
      <c r="G73" s="5">
        <v>27</v>
      </c>
      <c r="H73" s="6">
        <f t="shared" si="43"/>
        <v>19</v>
      </c>
      <c r="I73" s="6">
        <v>8</v>
      </c>
      <c r="J73" s="7">
        <v>7</v>
      </c>
      <c r="K73" s="6">
        <v>8</v>
      </c>
      <c r="L73" s="6">
        <v>16</v>
      </c>
      <c r="M73" s="5">
        <v>67</v>
      </c>
      <c r="N73" s="6">
        <f t="shared" si="44"/>
        <v>63</v>
      </c>
      <c r="O73" s="6">
        <v>4</v>
      </c>
      <c r="P73" s="7">
        <v>9</v>
      </c>
      <c r="Q73" s="6">
        <v>1</v>
      </c>
      <c r="R73" s="8">
        <v>10</v>
      </c>
      <c r="S73" s="5">
        <v>13</v>
      </c>
      <c r="T73" s="6">
        <f t="shared" si="45"/>
        <v>12</v>
      </c>
      <c r="U73" s="6">
        <v>1</v>
      </c>
      <c r="V73" s="7">
        <v>3</v>
      </c>
      <c r="W73" s="6">
        <v>0</v>
      </c>
      <c r="X73" s="6">
        <v>0</v>
      </c>
      <c r="Y73" s="5">
        <v>19</v>
      </c>
      <c r="Z73" s="6">
        <f t="shared" si="46"/>
        <v>15</v>
      </c>
      <c r="AA73" s="6">
        <v>4</v>
      </c>
      <c r="AB73" s="7">
        <v>0</v>
      </c>
      <c r="AC73" s="6">
        <v>0</v>
      </c>
      <c r="AD73" s="7">
        <v>1</v>
      </c>
    </row>
    <row r="74" spans="1:30" x14ac:dyDescent="0.2">
      <c r="A74" s="65" t="s">
        <v>52</v>
      </c>
      <c r="B74" s="11">
        <f t="shared" si="41"/>
        <v>114</v>
      </c>
      <c r="C74" s="11">
        <f t="shared" si="41"/>
        <v>91</v>
      </c>
      <c r="D74" s="11">
        <f t="shared" si="41"/>
        <v>23</v>
      </c>
      <c r="E74" s="11">
        <f t="shared" si="41"/>
        <v>31</v>
      </c>
      <c r="F74" s="11">
        <f t="shared" si="42"/>
        <v>44</v>
      </c>
      <c r="G74" s="10">
        <v>31</v>
      </c>
      <c r="H74" s="11">
        <f t="shared" si="43"/>
        <v>22</v>
      </c>
      <c r="I74" s="11">
        <v>9</v>
      </c>
      <c r="J74" s="12">
        <v>4</v>
      </c>
      <c r="K74" s="11">
        <v>6</v>
      </c>
      <c r="L74" s="11">
        <v>17</v>
      </c>
      <c r="M74" s="10">
        <v>56</v>
      </c>
      <c r="N74" s="11">
        <f t="shared" si="44"/>
        <v>44</v>
      </c>
      <c r="O74" s="11">
        <v>12</v>
      </c>
      <c r="P74" s="12">
        <v>10</v>
      </c>
      <c r="Q74" s="11">
        <v>8</v>
      </c>
      <c r="R74" s="13">
        <v>10</v>
      </c>
      <c r="S74" s="10">
        <v>10</v>
      </c>
      <c r="T74" s="11">
        <f t="shared" si="45"/>
        <v>8</v>
      </c>
      <c r="U74" s="11">
        <v>2</v>
      </c>
      <c r="V74" s="12">
        <v>8</v>
      </c>
      <c r="W74" s="11">
        <v>1</v>
      </c>
      <c r="X74" s="11">
        <v>1</v>
      </c>
      <c r="Y74" s="10">
        <v>17</v>
      </c>
      <c r="Z74" s="11">
        <f t="shared" si="46"/>
        <v>17</v>
      </c>
      <c r="AA74" s="11">
        <v>0</v>
      </c>
      <c r="AB74" s="12">
        <v>9</v>
      </c>
      <c r="AC74" s="11">
        <v>0</v>
      </c>
      <c r="AD74" s="12">
        <v>1</v>
      </c>
    </row>
    <row r="75" spans="1:30" ht="17" thickBot="1" x14ac:dyDescent="0.25">
      <c r="A75" s="65" t="s">
        <v>53</v>
      </c>
      <c r="B75" s="16">
        <f t="shared" si="41"/>
        <v>115</v>
      </c>
      <c r="C75" s="16">
        <f t="shared" si="41"/>
        <v>96</v>
      </c>
      <c r="D75" s="16">
        <f t="shared" si="41"/>
        <v>19</v>
      </c>
      <c r="E75" s="16">
        <f t="shared" si="41"/>
        <v>30</v>
      </c>
      <c r="F75" s="11">
        <f t="shared" si="42"/>
        <v>26</v>
      </c>
      <c r="G75" s="15">
        <v>14</v>
      </c>
      <c r="H75" s="16">
        <f t="shared" si="43"/>
        <v>11</v>
      </c>
      <c r="I75" s="16">
        <v>3</v>
      </c>
      <c r="J75" s="17">
        <v>5</v>
      </c>
      <c r="K75" s="16">
        <v>3</v>
      </c>
      <c r="L75" s="16">
        <v>5</v>
      </c>
      <c r="M75" s="15">
        <v>66</v>
      </c>
      <c r="N75" s="16">
        <f t="shared" si="44"/>
        <v>56</v>
      </c>
      <c r="O75" s="16">
        <v>10</v>
      </c>
      <c r="P75" s="17">
        <v>9</v>
      </c>
      <c r="Q75" s="16">
        <v>3</v>
      </c>
      <c r="R75" s="18">
        <v>12</v>
      </c>
      <c r="S75" s="15">
        <v>15</v>
      </c>
      <c r="T75" s="16">
        <f t="shared" si="45"/>
        <v>13</v>
      </c>
      <c r="U75" s="16">
        <v>2</v>
      </c>
      <c r="V75" s="17">
        <v>8</v>
      </c>
      <c r="W75" s="16">
        <v>2</v>
      </c>
      <c r="X75" s="16">
        <v>1</v>
      </c>
      <c r="Y75" s="15">
        <v>20</v>
      </c>
      <c r="Z75" s="16">
        <f t="shared" si="46"/>
        <v>16</v>
      </c>
      <c r="AA75" s="16">
        <v>4</v>
      </c>
      <c r="AB75" s="17">
        <v>8</v>
      </c>
      <c r="AC75" s="16">
        <v>0</v>
      </c>
      <c r="AD75" s="17">
        <v>0</v>
      </c>
    </row>
    <row r="76" spans="1:30" ht="17" thickBot="1" x14ac:dyDescent="0.25">
      <c r="A76" s="68" t="s">
        <v>23</v>
      </c>
      <c r="B76" s="21">
        <f t="shared" ref="B76:AD76" si="47">SUM(B67:B75)</f>
        <v>937</v>
      </c>
      <c r="C76" s="21">
        <f t="shared" si="47"/>
        <v>778</v>
      </c>
      <c r="D76" s="21">
        <f t="shared" si="47"/>
        <v>159</v>
      </c>
      <c r="E76" s="21">
        <f t="shared" si="47"/>
        <v>174</v>
      </c>
      <c r="F76" s="22">
        <f t="shared" si="47"/>
        <v>271</v>
      </c>
      <c r="G76" s="23">
        <f t="shared" si="47"/>
        <v>216</v>
      </c>
      <c r="H76" s="21">
        <f t="shared" si="47"/>
        <v>147</v>
      </c>
      <c r="I76" s="21">
        <f t="shared" si="47"/>
        <v>69</v>
      </c>
      <c r="J76" s="21">
        <f t="shared" si="47"/>
        <v>29</v>
      </c>
      <c r="K76" s="21">
        <f t="shared" si="47"/>
        <v>58</v>
      </c>
      <c r="L76" s="24">
        <f t="shared" si="47"/>
        <v>93</v>
      </c>
      <c r="M76" s="21">
        <f t="shared" si="47"/>
        <v>467</v>
      </c>
      <c r="N76" s="21">
        <f t="shared" si="47"/>
        <v>407</v>
      </c>
      <c r="O76" s="21">
        <f t="shared" si="47"/>
        <v>60</v>
      </c>
      <c r="P76" s="21">
        <f t="shared" si="47"/>
        <v>62</v>
      </c>
      <c r="Q76" s="21">
        <f t="shared" si="47"/>
        <v>37</v>
      </c>
      <c r="R76" s="21">
        <f t="shared" si="47"/>
        <v>57</v>
      </c>
      <c r="S76" s="23">
        <f t="shared" si="47"/>
        <v>103</v>
      </c>
      <c r="T76" s="21">
        <f t="shared" si="47"/>
        <v>89</v>
      </c>
      <c r="U76" s="21">
        <f t="shared" si="47"/>
        <v>14</v>
      </c>
      <c r="V76" s="21">
        <f t="shared" si="47"/>
        <v>46</v>
      </c>
      <c r="W76" s="21">
        <f t="shared" si="47"/>
        <v>8</v>
      </c>
      <c r="X76" s="24">
        <f t="shared" si="47"/>
        <v>9</v>
      </c>
      <c r="Y76" s="21">
        <f t="shared" si="47"/>
        <v>151</v>
      </c>
      <c r="Z76" s="21">
        <f t="shared" si="47"/>
        <v>135</v>
      </c>
      <c r="AA76" s="21">
        <f t="shared" si="47"/>
        <v>16</v>
      </c>
      <c r="AB76" s="21">
        <f t="shared" si="47"/>
        <v>37</v>
      </c>
      <c r="AC76" s="21">
        <f t="shared" si="47"/>
        <v>2</v>
      </c>
      <c r="AD76" s="25">
        <f t="shared" si="47"/>
        <v>7</v>
      </c>
    </row>
    <row r="77" spans="1:30" ht="17" thickBot="1" x14ac:dyDescent="0.25">
      <c r="H77" s="19"/>
      <c r="N77" s="19"/>
      <c r="T77" s="19"/>
    </row>
    <row r="78" spans="1:30" ht="17" thickBot="1" x14ac:dyDescent="0.25">
      <c r="E78" s="101" t="s">
        <v>1</v>
      </c>
      <c r="F78" s="103" t="s">
        <v>99</v>
      </c>
      <c r="G78" s="104"/>
      <c r="H78" s="105"/>
      <c r="I78" s="105"/>
      <c r="J78" s="105"/>
      <c r="K78" s="105"/>
      <c r="L78" s="105"/>
      <c r="M78" s="106"/>
      <c r="N78" s="99" t="s">
        <v>101</v>
      </c>
      <c r="O78" s="99" t="s">
        <v>102</v>
      </c>
      <c r="P78" s="100"/>
      <c r="Q78" s="100"/>
      <c r="R78" s="100"/>
      <c r="S78" s="100"/>
      <c r="T78" s="100"/>
      <c r="U78" s="100"/>
      <c r="V78" s="100"/>
    </row>
    <row r="79" spans="1:30" ht="19" thickBot="1" x14ac:dyDescent="0.25">
      <c r="E79" s="102"/>
      <c r="F79" s="26" t="s">
        <v>77</v>
      </c>
      <c r="G79" s="2" t="s">
        <v>96</v>
      </c>
      <c r="H79" s="26" t="s">
        <v>79</v>
      </c>
      <c r="I79" s="2" t="s">
        <v>97</v>
      </c>
      <c r="J79" s="26" t="s">
        <v>82</v>
      </c>
      <c r="K79" s="2" t="s">
        <v>98</v>
      </c>
      <c r="L79" s="26" t="s">
        <v>84</v>
      </c>
      <c r="M79" s="2" t="s">
        <v>100</v>
      </c>
      <c r="N79" s="107"/>
      <c r="O79" s="2" t="s">
        <v>28</v>
      </c>
      <c r="P79" s="2" t="s">
        <v>87</v>
      </c>
      <c r="Q79" s="2" t="s">
        <v>29</v>
      </c>
      <c r="R79" s="2" t="s">
        <v>89</v>
      </c>
      <c r="S79" s="2" t="s">
        <v>30</v>
      </c>
      <c r="T79" s="2" t="s">
        <v>90</v>
      </c>
      <c r="U79" s="2" t="s">
        <v>31</v>
      </c>
      <c r="V79" s="2" t="s">
        <v>91</v>
      </c>
    </row>
    <row r="80" spans="1:30" x14ac:dyDescent="0.2">
      <c r="E80" s="65" t="s">
        <v>13</v>
      </c>
      <c r="F80" s="27">
        <f t="shared" ref="F80:F88" si="48">(I67-K67)/D67</f>
        <v>0</v>
      </c>
      <c r="G80" s="28">
        <f t="shared" ref="G80:G88" si="49">K67/D67</f>
        <v>0.45454545454545453</v>
      </c>
      <c r="H80" s="29">
        <f t="shared" ref="H80:H88" si="50">(O67-Q67)/D67</f>
        <v>9.0909090909090912E-2</v>
      </c>
      <c r="I80" s="29">
        <f t="shared" ref="I80:I88" si="51">Q67/D67</f>
        <v>0.27272727272727271</v>
      </c>
      <c r="J80" s="27">
        <f t="shared" ref="J80:J88" si="52">(U67-W67)/D67</f>
        <v>9.0909090909090912E-2</v>
      </c>
      <c r="K80" s="28">
        <f t="shared" ref="K80:K88" si="53">W67/D67</f>
        <v>9.0909090909090912E-2</v>
      </c>
      <c r="L80" s="29">
        <f t="shared" ref="L80:L88" si="54">(AA67-AC67)/D67</f>
        <v>0</v>
      </c>
      <c r="M80" s="30">
        <f t="shared" ref="M80:M88" si="55">AC67/D67</f>
        <v>0</v>
      </c>
      <c r="N80" s="31">
        <f t="shared" ref="N80:N88" si="56">(SUM(K67,Q67,W67,AC67))/D67</f>
        <v>0.81818181818181823</v>
      </c>
      <c r="O80" s="32">
        <f t="shared" ref="O80:O88" si="57">H67/B67</f>
        <v>0.13513513513513514</v>
      </c>
      <c r="P80" s="29">
        <f t="shared" ref="P80:P88" si="58">I67/B67</f>
        <v>6.7567567567567571E-2</v>
      </c>
      <c r="Q80" s="27">
        <f t="shared" ref="Q80:Q88" si="59">N67/B67</f>
        <v>0.47297297297297297</v>
      </c>
      <c r="R80" s="28">
        <f t="shared" ref="R80:R88" si="60">O67/B67</f>
        <v>5.4054054054054057E-2</v>
      </c>
      <c r="S80" s="27">
        <f t="shared" ref="S80:S88" si="61">T67/B67</f>
        <v>9.45945945945946E-2</v>
      </c>
      <c r="T80" s="33">
        <f t="shared" ref="T80:T88" si="62">U67/B67</f>
        <v>2.7027027027027029E-2</v>
      </c>
      <c r="U80" s="29">
        <f t="shared" ref="U80:U88" si="63">Z67/B67</f>
        <v>0.14864864864864866</v>
      </c>
      <c r="V80" s="30">
        <f t="shared" ref="V80:V88" si="64">AA67/B67</f>
        <v>0</v>
      </c>
    </row>
    <row r="81" spans="5:22" x14ac:dyDescent="0.2">
      <c r="E81" s="65" t="s">
        <v>14</v>
      </c>
      <c r="F81" s="34">
        <f t="shared" si="48"/>
        <v>0.27777777777777779</v>
      </c>
      <c r="G81" s="35">
        <f t="shared" si="49"/>
        <v>0.22222222222222221</v>
      </c>
      <c r="H81" s="36">
        <f t="shared" si="50"/>
        <v>0.16666666666666666</v>
      </c>
      <c r="I81" s="36">
        <f t="shared" si="51"/>
        <v>0.16666666666666666</v>
      </c>
      <c r="J81" s="34">
        <f t="shared" si="52"/>
        <v>5.5555555555555552E-2</v>
      </c>
      <c r="K81" s="35">
        <f t="shared" si="53"/>
        <v>0.1111111111111111</v>
      </c>
      <c r="L81" s="36">
        <f t="shared" si="54"/>
        <v>0</v>
      </c>
      <c r="M81" s="37">
        <f t="shared" si="55"/>
        <v>0</v>
      </c>
      <c r="N81" s="38">
        <f t="shared" si="56"/>
        <v>0.5</v>
      </c>
      <c r="O81" s="39">
        <f t="shared" si="57"/>
        <v>0.21</v>
      </c>
      <c r="P81" s="35">
        <f t="shared" si="58"/>
        <v>0.09</v>
      </c>
      <c r="Q81" s="34">
        <f t="shared" si="59"/>
        <v>0.37</v>
      </c>
      <c r="R81" s="35">
        <f t="shared" si="60"/>
        <v>0.06</v>
      </c>
      <c r="S81" s="34">
        <f t="shared" si="61"/>
        <v>0.12</v>
      </c>
      <c r="T81" s="40">
        <f t="shared" si="62"/>
        <v>0.03</v>
      </c>
      <c r="U81" s="36">
        <f t="shared" si="63"/>
        <v>0.12</v>
      </c>
      <c r="V81" s="37">
        <f t="shared" si="64"/>
        <v>0</v>
      </c>
    </row>
    <row r="82" spans="5:22" ht="17" thickBot="1" x14ac:dyDescent="0.25">
      <c r="E82" s="65" t="s">
        <v>49</v>
      </c>
      <c r="F82" s="41">
        <f t="shared" si="48"/>
        <v>0.15789473684210525</v>
      </c>
      <c r="G82" s="42">
        <f t="shared" si="49"/>
        <v>0.36842105263157893</v>
      </c>
      <c r="H82" s="43">
        <f t="shared" si="50"/>
        <v>0.15789473684210525</v>
      </c>
      <c r="I82" s="43">
        <f t="shared" si="51"/>
        <v>0.26315789473684209</v>
      </c>
      <c r="J82" s="41">
        <f t="shared" si="52"/>
        <v>5.2631578947368418E-2</v>
      </c>
      <c r="K82" s="42">
        <f t="shared" si="53"/>
        <v>0</v>
      </c>
      <c r="L82" s="43">
        <f t="shared" si="54"/>
        <v>0</v>
      </c>
      <c r="M82" s="44">
        <f t="shared" si="55"/>
        <v>0</v>
      </c>
      <c r="N82" s="38">
        <f t="shared" si="56"/>
        <v>0.63157894736842102</v>
      </c>
      <c r="O82" s="39">
        <f t="shared" si="57"/>
        <v>0.12844036697247707</v>
      </c>
      <c r="P82" s="36">
        <f t="shared" si="58"/>
        <v>9.1743119266055051E-2</v>
      </c>
      <c r="Q82" s="34">
        <f t="shared" si="59"/>
        <v>0.49541284403669728</v>
      </c>
      <c r="R82" s="35">
        <f t="shared" si="60"/>
        <v>7.3394495412844041E-2</v>
      </c>
      <c r="S82" s="34">
        <f t="shared" si="61"/>
        <v>5.5045871559633031E-2</v>
      </c>
      <c r="T82" s="40">
        <f t="shared" si="62"/>
        <v>9.1743119266055051E-3</v>
      </c>
      <c r="U82" s="36">
        <f t="shared" si="63"/>
        <v>0.14678899082568808</v>
      </c>
      <c r="V82" s="37">
        <f t="shared" si="64"/>
        <v>0</v>
      </c>
    </row>
    <row r="83" spans="5:22" x14ac:dyDescent="0.2">
      <c r="E83" s="66" t="s">
        <v>50</v>
      </c>
      <c r="F83" s="27">
        <f t="shared" si="48"/>
        <v>0</v>
      </c>
      <c r="G83" s="28">
        <f t="shared" si="49"/>
        <v>0.2857142857142857</v>
      </c>
      <c r="H83" s="29">
        <f t="shared" si="50"/>
        <v>7.1428571428571425E-2</v>
      </c>
      <c r="I83" s="29">
        <f t="shared" si="51"/>
        <v>0.42857142857142855</v>
      </c>
      <c r="J83" s="27">
        <f t="shared" si="52"/>
        <v>0</v>
      </c>
      <c r="K83" s="28">
        <f t="shared" si="53"/>
        <v>0</v>
      </c>
      <c r="L83" s="29">
        <f t="shared" si="54"/>
        <v>0.14285714285714285</v>
      </c>
      <c r="M83" s="30">
        <f t="shared" si="55"/>
        <v>7.1428571428571425E-2</v>
      </c>
      <c r="N83" s="31">
        <f t="shared" si="56"/>
        <v>0.7857142857142857</v>
      </c>
      <c r="O83" s="32">
        <f t="shared" si="57"/>
        <v>0.12857142857142856</v>
      </c>
      <c r="P83" s="29">
        <f t="shared" si="58"/>
        <v>5.7142857142857141E-2</v>
      </c>
      <c r="Q83" s="27">
        <f t="shared" si="59"/>
        <v>0.47142857142857142</v>
      </c>
      <c r="R83" s="28">
        <f t="shared" si="60"/>
        <v>0.1</v>
      </c>
      <c r="S83" s="27">
        <f t="shared" si="61"/>
        <v>5.7142857142857141E-2</v>
      </c>
      <c r="T83" s="33">
        <f t="shared" si="62"/>
        <v>0</v>
      </c>
      <c r="U83" s="29">
        <f t="shared" si="63"/>
        <v>0.14285714285714285</v>
      </c>
      <c r="V83" s="30">
        <f t="shared" si="64"/>
        <v>4.2857142857142858E-2</v>
      </c>
    </row>
    <row r="84" spans="5:22" x14ac:dyDescent="0.2">
      <c r="E84" s="65" t="s">
        <v>18</v>
      </c>
      <c r="F84" s="34">
        <f t="shared" si="48"/>
        <v>0</v>
      </c>
      <c r="G84" s="35">
        <f t="shared" si="49"/>
        <v>0.43478260869565216</v>
      </c>
      <c r="H84" s="36">
        <f t="shared" si="50"/>
        <v>0</v>
      </c>
      <c r="I84" s="36">
        <f t="shared" si="51"/>
        <v>0.30434782608695654</v>
      </c>
      <c r="J84" s="34">
        <f t="shared" si="52"/>
        <v>0</v>
      </c>
      <c r="K84" s="35">
        <f t="shared" si="53"/>
        <v>4.3478260869565216E-2</v>
      </c>
      <c r="L84" s="36">
        <f t="shared" si="54"/>
        <v>0.17391304347826086</v>
      </c>
      <c r="M84" s="37">
        <f t="shared" si="55"/>
        <v>4.3478260869565216E-2</v>
      </c>
      <c r="N84" s="38">
        <f t="shared" si="56"/>
        <v>0.82608695652173914</v>
      </c>
      <c r="O84" s="39">
        <f t="shared" si="57"/>
        <v>0.11475409836065574</v>
      </c>
      <c r="P84" s="35">
        <f t="shared" si="58"/>
        <v>8.1967213114754092E-2</v>
      </c>
      <c r="Q84" s="34">
        <f t="shared" si="59"/>
        <v>0.4344262295081967</v>
      </c>
      <c r="R84" s="35">
        <f t="shared" si="60"/>
        <v>5.737704918032787E-2</v>
      </c>
      <c r="S84" s="34">
        <f t="shared" si="61"/>
        <v>0.11475409836065574</v>
      </c>
      <c r="T84" s="40">
        <f t="shared" si="62"/>
        <v>8.1967213114754103E-3</v>
      </c>
      <c r="U84" s="36">
        <f t="shared" si="63"/>
        <v>0.14754098360655737</v>
      </c>
      <c r="V84" s="37">
        <f t="shared" si="64"/>
        <v>4.0983606557377046E-2</v>
      </c>
    </row>
    <row r="85" spans="5:22" ht="17" thickBot="1" x14ac:dyDescent="0.25">
      <c r="E85" s="67" t="s">
        <v>19</v>
      </c>
      <c r="F85" s="41">
        <f t="shared" si="48"/>
        <v>0</v>
      </c>
      <c r="G85" s="42">
        <f t="shared" si="49"/>
        <v>0.73333333333333328</v>
      </c>
      <c r="H85" s="43">
        <f t="shared" si="50"/>
        <v>6.6666666666666666E-2</v>
      </c>
      <c r="I85" s="43">
        <f t="shared" si="51"/>
        <v>6.6666666666666666E-2</v>
      </c>
      <c r="J85" s="41">
        <f t="shared" si="52"/>
        <v>6.6666666666666666E-2</v>
      </c>
      <c r="K85" s="42">
        <f t="shared" si="53"/>
        <v>6.6666666666666666E-2</v>
      </c>
      <c r="L85" s="43">
        <f t="shared" si="54"/>
        <v>0</v>
      </c>
      <c r="M85" s="44">
        <f t="shared" si="55"/>
        <v>0</v>
      </c>
      <c r="N85" s="38">
        <f t="shared" si="56"/>
        <v>0.8666666666666667</v>
      </c>
      <c r="O85" s="46">
        <f t="shared" si="57"/>
        <v>0.25233644859813081</v>
      </c>
      <c r="P85" s="36">
        <f t="shared" si="58"/>
        <v>0.10280373831775701</v>
      </c>
      <c r="Q85" s="41">
        <f t="shared" si="59"/>
        <v>0.29906542056074764</v>
      </c>
      <c r="R85" s="42">
        <f t="shared" si="60"/>
        <v>1.8691588785046728E-2</v>
      </c>
      <c r="S85" s="41">
        <f t="shared" si="61"/>
        <v>0.12149532710280374</v>
      </c>
      <c r="T85" s="47">
        <f t="shared" si="62"/>
        <v>1.8691588785046728E-2</v>
      </c>
      <c r="U85" s="43">
        <f t="shared" si="63"/>
        <v>0.18691588785046728</v>
      </c>
      <c r="V85" s="44">
        <f t="shared" si="64"/>
        <v>0</v>
      </c>
    </row>
    <row r="86" spans="5:22" x14ac:dyDescent="0.2">
      <c r="E86" s="65" t="s">
        <v>51</v>
      </c>
      <c r="F86" s="34">
        <f t="shared" si="48"/>
        <v>0</v>
      </c>
      <c r="G86" s="35">
        <f t="shared" si="49"/>
        <v>0.47058823529411764</v>
      </c>
      <c r="H86" s="36">
        <f t="shared" si="50"/>
        <v>0.17647058823529413</v>
      </c>
      <c r="I86" s="36">
        <f t="shared" si="51"/>
        <v>5.8823529411764705E-2</v>
      </c>
      <c r="J86" s="34">
        <f t="shared" si="52"/>
        <v>5.8823529411764705E-2</v>
      </c>
      <c r="K86" s="35">
        <f t="shared" si="53"/>
        <v>0</v>
      </c>
      <c r="L86" s="36">
        <f t="shared" si="54"/>
        <v>0.23529411764705882</v>
      </c>
      <c r="M86" s="37">
        <f t="shared" si="55"/>
        <v>0</v>
      </c>
      <c r="N86" s="31">
        <f t="shared" si="56"/>
        <v>0.52941176470588236</v>
      </c>
      <c r="O86" s="39">
        <f t="shared" si="57"/>
        <v>0.15079365079365079</v>
      </c>
      <c r="P86" s="29">
        <f t="shared" si="58"/>
        <v>6.3492063492063489E-2</v>
      </c>
      <c r="Q86" s="34">
        <f t="shared" si="59"/>
        <v>0.5</v>
      </c>
      <c r="R86" s="35">
        <f t="shared" si="60"/>
        <v>3.1746031746031744E-2</v>
      </c>
      <c r="S86" s="34">
        <f t="shared" si="61"/>
        <v>9.5238095238095233E-2</v>
      </c>
      <c r="T86" s="40">
        <f t="shared" si="62"/>
        <v>7.9365079365079361E-3</v>
      </c>
      <c r="U86" s="36">
        <f t="shared" si="63"/>
        <v>0.11904761904761904</v>
      </c>
      <c r="V86" s="37">
        <f t="shared" si="64"/>
        <v>3.1746031746031744E-2</v>
      </c>
    </row>
    <row r="87" spans="5:22" x14ac:dyDescent="0.2">
      <c r="E87" s="65" t="s">
        <v>52</v>
      </c>
      <c r="F87" s="34">
        <f t="shared" si="48"/>
        <v>0.13043478260869565</v>
      </c>
      <c r="G87" s="35">
        <f t="shared" si="49"/>
        <v>0.2608695652173913</v>
      </c>
      <c r="H87" s="36">
        <f t="shared" si="50"/>
        <v>0.17391304347826086</v>
      </c>
      <c r="I87" s="36">
        <f t="shared" si="51"/>
        <v>0.34782608695652173</v>
      </c>
      <c r="J87" s="34">
        <f t="shared" si="52"/>
        <v>4.3478260869565216E-2</v>
      </c>
      <c r="K87" s="35">
        <f t="shared" si="53"/>
        <v>4.3478260869565216E-2</v>
      </c>
      <c r="L87" s="36">
        <f t="shared" si="54"/>
        <v>0</v>
      </c>
      <c r="M87" s="37">
        <f t="shared" si="55"/>
        <v>0</v>
      </c>
      <c r="N87" s="38">
        <f t="shared" si="56"/>
        <v>0.65217391304347827</v>
      </c>
      <c r="O87" s="39">
        <f t="shared" si="57"/>
        <v>0.19298245614035087</v>
      </c>
      <c r="P87" s="35">
        <f t="shared" si="58"/>
        <v>7.8947368421052627E-2</v>
      </c>
      <c r="Q87" s="34">
        <f t="shared" si="59"/>
        <v>0.38596491228070173</v>
      </c>
      <c r="R87" s="35">
        <f t="shared" si="60"/>
        <v>0.10526315789473684</v>
      </c>
      <c r="S87" s="34">
        <f t="shared" si="61"/>
        <v>7.0175438596491224E-2</v>
      </c>
      <c r="T87" s="40">
        <f t="shared" si="62"/>
        <v>1.7543859649122806E-2</v>
      </c>
      <c r="U87" s="36">
        <f t="shared" si="63"/>
        <v>0.14912280701754385</v>
      </c>
      <c r="V87" s="37">
        <f t="shared" si="64"/>
        <v>0</v>
      </c>
    </row>
    <row r="88" spans="5:22" ht="17" thickBot="1" x14ac:dyDescent="0.25">
      <c r="E88" s="69" t="s">
        <v>53</v>
      </c>
      <c r="F88" s="41">
        <f t="shared" si="48"/>
        <v>0</v>
      </c>
      <c r="G88" s="42">
        <f t="shared" si="49"/>
        <v>0.15789473684210525</v>
      </c>
      <c r="H88" s="43">
        <f t="shared" si="50"/>
        <v>0.36842105263157893</v>
      </c>
      <c r="I88" s="43">
        <f t="shared" si="51"/>
        <v>0.15789473684210525</v>
      </c>
      <c r="J88" s="41">
        <f t="shared" si="52"/>
        <v>0</v>
      </c>
      <c r="K88" s="42">
        <f t="shared" si="53"/>
        <v>0.10526315789473684</v>
      </c>
      <c r="L88" s="43">
        <f t="shared" si="54"/>
        <v>0.21052631578947367</v>
      </c>
      <c r="M88" s="44">
        <f t="shared" si="55"/>
        <v>0</v>
      </c>
      <c r="N88" s="48">
        <f t="shared" si="56"/>
        <v>0.42105263157894735</v>
      </c>
      <c r="O88" s="46">
        <f t="shared" si="57"/>
        <v>9.5652173913043481E-2</v>
      </c>
      <c r="P88" s="42">
        <f t="shared" si="58"/>
        <v>2.6086956521739129E-2</v>
      </c>
      <c r="Q88" s="41">
        <f t="shared" si="59"/>
        <v>0.48695652173913045</v>
      </c>
      <c r="R88" s="42">
        <f t="shared" si="60"/>
        <v>8.6956521739130432E-2</v>
      </c>
      <c r="S88" s="41">
        <f t="shared" si="61"/>
        <v>0.11304347826086956</v>
      </c>
      <c r="T88" s="47">
        <f t="shared" si="62"/>
        <v>1.7391304347826087E-2</v>
      </c>
      <c r="U88" s="43">
        <f t="shared" si="63"/>
        <v>0.1391304347826087</v>
      </c>
      <c r="V88" s="44">
        <f t="shared" si="64"/>
        <v>3.4782608695652174E-2</v>
      </c>
    </row>
    <row r="89" spans="5:22" x14ac:dyDescent="0.2">
      <c r="E89" s="11"/>
      <c r="F89" s="36"/>
      <c r="G89" s="36"/>
      <c r="H89" s="36"/>
      <c r="I89" s="36"/>
      <c r="J89" s="36"/>
      <c r="K89" s="36"/>
      <c r="L89" s="36"/>
      <c r="M89" s="36"/>
      <c r="N89" s="19"/>
      <c r="R89" s="19"/>
      <c r="T89" s="19"/>
    </row>
    <row r="90" spans="5:22" ht="17" thickBot="1" x14ac:dyDescent="0.25">
      <c r="E90" s="11"/>
      <c r="F90" s="36"/>
      <c r="G90" s="36"/>
      <c r="H90" s="36"/>
      <c r="I90" s="36"/>
      <c r="J90" s="36"/>
      <c r="K90" s="36"/>
      <c r="L90" s="36"/>
      <c r="M90" s="36"/>
      <c r="N90" s="19"/>
      <c r="R90" s="19"/>
      <c r="T90" s="19"/>
    </row>
    <row r="91" spans="5:22" ht="17" customHeight="1" thickBot="1" x14ac:dyDescent="0.25">
      <c r="E91" s="108" t="s">
        <v>32</v>
      </c>
      <c r="F91" s="103" t="s">
        <v>99</v>
      </c>
      <c r="G91" s="104"/>
      <c r="H91" s="105"/>
      <c r="I91" s="105"/>
      <c r="J91" s="105"/>
      <c r="K91" s="105"/>
      <c r="L91" s="105"/>
      <c r="M91" s="106"/>
      <c r="N91" s="99" t="s">
        <v>101</v>
      </c>
      <c r="R91" s="19"/>
      <c r="T91" s="19"/>
    </row>
    <row r="92" spans="5:22" ht="19" thickBot="1" x14ac:dyDescent="0.25">
      <c r="E92" s="109"/>
      <c r="F92" s="26" t="s">
        <v>77</v>
      </c>
      <c r="G92" s="2" t="s">
        <v>96</v>
      </c>
      <c r="H92" s="26" t="s">
        <v>79</v>
      </c>
      <c r="I92" s="2" t="s">
        <v>97</v>
      </c>
      <c r="J92" s="26" t="s">
        <v>82</v>
      </c>
      <c r="K92" s="2" t="s">
        <v>98</v>
      </c>
      <c r="L92" s="26" t="s">
        <v>84</v>
      </c>
      <c r="M92" s="2" t="s">
        <v>100</v>
      </c>
      <c r="N92" s="107"/>
      <c r="R92" s="19"/>
      <c r="T92" s="19"/>
    </row>
    <row r="93" spans="5:22" x14ac:dyDescent="0.2">
      <c r="E93" s="49" t="s">
        <v>33</v>
      </c>
      <c r="F93" s="27">
        <f t="shared" ref="F93:N93" si="65">AVERAGE(F80:F82)</f>
        <v>0.14522417153996101</v>
      </c>
      <c r="G93" s="28">
        <f t="shared" si="65"/>
        <v>0.3483962431330852</v>
      </c>
      <c r="H93" s="36">
        <f t="shared" si="65"/>
        <v>0.13849016480595427</v>
      </c>
      <c r="I93" s="36">
        <f t="shared" si="65"/>
        <v>0.23418394471026049</v>
      </c>
      <c r="J93" s="27">
        <f t="shared" si="65"/>
        <v>6.6365408470671627E-2</v>
      </c>
      <c r="K93" s="28">
        <f t="shared" si="65"/>
        <v>6.7340067340067339E-2</v>
      </c>
      <c r="L93" s="27">
        <f t="shared" si="65"/>
        <v>0</v>
      </c>
      <c r="M93" s="30">
        <f t="shared" si="65"/>
        <v>0</v>
      </c>
      <c r="N93" s="30">
        <f t="shared" si="65"/>
        <v>0.64992025518341312</v>
      </c>
      <c r="R93" s="19"/>
      <c r="T93" s="19"/>
    </row>
    <row r="94" spans="5:22" x14ac:dyDescent="0.2">
      <c r="E94" s="50" t="s">
        <v>34</v>
      </c>
      <c r="F94" s="34">
        <f t="shared" ref="F94:N94" si="66">AVERAGE(F83:F84,F85)</f>
        <v>0</v>
      </c>
      <c r="G94" s="35">
        <f t="shared" si="66"/>
        <v>0.48461007591442379</v>
      </c>
      <c r="H94" s="34">
        <f t="shared" si="66"/>
        <v>4.6031746031746035E-2</v>
      </c>
      <c r="I94" s="36">
        <f t="shared" si="66"/>
        <v>0.26652864044168395</v>
      </c>
      <c r="J94" s="34">
        <f t="shared" si="66"/>
        <v>2.2222222222222223E-2</v>
      </c>
      <c r="K94" s="36">
        <f t="shared" si="66"/>
        <v>3.6714975845410627E-2</v>
      </c>
      <c r="L94" s="34">
        <f t="shared" si="66"/>
        <v>0.10559006211180123</v>
      </c>
      <c r="M94" s="37">
        <f t="shared" si="66"/>
        <v>3.8302277432712216E-2</v>
      </c>
      <c r="N94" s="37">
        <f t="shared" si="66"/>
        <v>0.82615596963423055</v>
      </c>
      <c r="R94" s="19"/>
      <c r="T94" s="19"/>
    </row>
    <row r="95" spans="5:22" ht="17" thickBot="1" x14ac:dyDescent="0.25">
      <c r="E95" s="51" t="s">
        <v>35</v>
      </c>
      <c r="F95" s="41">
        <f>AVERAGE(F86:F88)</f>
        <v>4.3478260869565216E-2</v>
      </c>
      <c r="G95" s="42">
        <f t="shared" ref="G95:N95" si="67">AVERAGE(G86:G88)</f>
        <v>0.29645084578453806</v>
      </c>
      <c r="H95" s="36">
        <f t="shared" si="67"/>
        <v>0.23960156144837796</v>
      </c>
      <c r="I95" s="36">
        <f t="shared" si="67"/>
        <v>0.1881814510701306</v>
      </c>
      <c r="J95" s="41">
        <f t="shared" si="67"/>
        <v>3.4100596760443309E-2</v>
      </c>
      <c r="K95" s="42">
        <f t="shared" si="67"/>
        <v>4.958047292143402E-2</v>
      </c>
      <c r="L95" s="41">
        <f t="shared" si="67"/>
        <v>0.14860681114551083</v>
      </c>
      <c r="M95" s="44">
        <f t="shared" si="67"/>
        <v>0</v>
      </c>
      <c r="N95" s="44">
        <f t="shared" si="67"/>
        <v>0.53421276977610266</v>
      </c>
      <c r="R95" s="19"/>
      <c r="T95" s="19"/>
    </row>
    <row r="96" spans="5:22" ht="17" thickBot="1" x14ac:dyDescent="0.25">
      <c r="E96" s="20" t="s">
        <v>36</v>
      </c>
      <c r="F96" s="52">
        <f t="shared" ref="F96:N96" si="68">AVERAGE(F93:F95)</f>
        <v>6.2900810803175403E-2</v>
      </c>
      <c r="G96" s="55">
        <f t="shared" si="68"/>
        <v>0.37648572161068233</v>
      </c>
      <c r="H96" s="56">
        <f t="shared" si="68"/>
        <v>0.1413744907620261</v>
      </c>
      <c r="I96" s="54">
        <f t="shared" si="68"/>
        <v>0.22963134540735838</v>
      </c>
      <c r="J96" s="57">
        <f t="shared" si="68"/>
        <v>4.089607581777905E-2</v>
      </c>
      <c r="K96" s="55">
        <f t="shared" si="68"/>
        <v>5.1211838702303995E-2</v>
      </c>
      <c r="L96" s="70">
        <f t="shared" si="68"/>
        <v>8.4732291085770683E-2</v>
      </c>
      <c r="M96" s="57">
        <f t="shared" si="68"/>
        <v>1.2767425810904072E-2</v>
      </c>
      <c r="N96" s="57">
        <f t="shared" si="68"/>
        <v>0.6700963315312487</v>
      </c>
      <c r="R96" s="19"/>
      <c r="T96" s="19"/>
    </row>
    <row r="97" spans="2:22" x14ac:dyDescent="0.2">
      <c r="F97" s="36"/>
      <c r="G97" s="36"/>
      <c r="H97" s="36"/>
      <c r="I97" s="36"/>
      <c r="J97" s="36"/>
      <c r="K97" s="36"/>
      <c r="L97" s="36"/>
      <c r="M97" s="36"/>
      <c r="N97" s="19"/>
      <c r="R97" s="19"/>
      <c r="T97" s="19"/>
    </row>
    <row r="98" spans="2:22" ht="17" thickBot="1" x14ac:dyDescent="0.25">
      <c r="E98" s="11"/>
      <c r="F98" s="36"/>
      <c r="G98" s="36"/>
      <c r="H98" s="36"/>
      <c r="I98" s="36"/>
      <c r="J98" s="36"/>
      <c r="K98" s="36"/>
      <c r="L98" s="36"/>
      <c r="M98" s="36"/>
      <c r="N98" s="19"/>
      <c r="R98" s="19"/>
      <c r="T98" s="19"/>
    </row>
    <row r="99" spans="2:22" ht="17" thickBot="1" x14ac:dyDescent="0.25">
      <c r="E99" s="101" t="s">
        <v>1</v>
      </c>
      <c r="F99" s="103" t="s">
        <v>103</v>
      </c>
      <c r="G99" s="104"/>
      <c r="H99" s="105"/>
      <c r="I99" s="105"/>
      <c r="J99" s="105"/>
      <c r="K99" s="105"/>
      <c r="L99" s="105"/>
      <c r="M99" s="106"/>
      <c r="N99" s="99" t="s">
        <v>104</v>
      </c>
      <c r="R99" s="19"/>
      <c r="T99" s="19"/>
    </row>
    <row r="100" spans="2:22" ht="19" thickBot="1" x14ac:dyDescent="0.25">
      <c r="B100" s="58"/>
      <c r="E100" s="102"/>
      <c r="F100" s="26" t="s">
        <v>54</v>
      </c>
      <c r="G100" s="2" t="s">
        <v>96</v>
      </c>
      <c r="H100" s="26" t="s">
        <v>55</v>
      </c>
      <c r="I100" s="2" t="s">
        <v>97</v>
      </c>
      <c r="J100" s="26" t="s">
        <v>56</v>
      </c>
      <c r="K100" s="2" t="s">
        <v>98</v>
      </c>
      <c r="L100" s="26" t="s">
        <v>57</v>
      </c>
      <c r="M100" s="2" t="s">
        <v>100</v>
      </c>
      <c r="N100" s="107"/>
      <c r="R100" s="19"/>
      <c r="T100" s="19"/>
    </row>
    <row r="101" spans="2:22" x14ac:dyDescent="0.2">
      <c r="B101" s="59"/>
      <c r="E101" s="65" t="s">
        <v>13</v>
      </c>
      <c r="F101" s="34">
        <f t="shared" ref="F101:F109" si="69">L67/F67</f>
        <v>0.36363636363636365</v>
      </c>
      <c r="G101" s="35">
        <f t="shared" ref="G101:G109" si="70">K67/F67</f>
        <v>0.22727272727272727</v>
      </c>
      <c r="H101" s="36">
        <f t="shared" ref="H101:H109" si="71">R67/F67</f>
        <v>0.13636363636363635</v>
      </c>
      <c r="I101" s="35">
        <f t="shared" ref="I101:I109" si="72">Q67/F67</f>
        <v>0.13636363636363635</v>
      </c>
      <c r="J101" s="34">
        <f t="shared" ref="J101:J109" si="73">X67/F67</f>
        <v>9.0909090909090912E-2</v>
      </c>
      <c r="K101" s="28">
        <f t="shared" ref="K101:K109" si="74">W67/F67</f>
        <v>4.5454545454545456E-2</v>
      </c>
      <c r="L101" s="34">
        <f t="shared" ref="L101:L109" si="75">AD67/F67</f>
        <v>0</v>
      </c>
      <c r="M101" s="37">
        <f t="shared" ref="M101:M109" si="76">AC67/F67</f>
        <v>0</v>
      </c>
      <c r="N101" s="31">
        <f t="shared" ref="N101:N109" si="77">(SUM(K67,Q67+W67,AC67))/F67</f>
        <v>0.40909090909090912</v>
      </c>
      <c r="R101" s="19"/>
      <c r="T101" s="19"/>
    </row>
    <row r="102" spans="2:22" x14ac:dyDescent="0.2">
      <c r="E102" s="65" t="s">
        <v>14</v>
      </c>
      <c r="F102" s="34">
        <f t="shared" si="69"/>
        <v>0.42307692307692307</v>
      </c>
      <c r="G102" s="35">
        <f t="shared" si="70"/>
        <v>0.15384615384615385</v>
      </c>
      <c r="H102" s="36">
        <f t="shared" si="71"/>
        <v>0.15384615384615385</v>
      </c>
      <c r="I102" s="35">
        <f t="shared" si="72"/>
        <v>0.11538461538461539</v>
      </c>
      <c r="J102" s="34">
        <f t="shared" si="73"/>
        <v>3.8461538461538464E-2</v>
      </c>
      <c r="K102" s="35">
        <f t="shared" si="74"/>
        <v>7.6923076923076927E-2</v>
      </c>
      <c r="L102" s="34">
        <f t="shared" si="75"/>
        <v>3.8461538461538464E-2</v>
      </c>
      <c r="M102" s="37">
        <f t="shared" si="76"/>
        <v>0</v>
      </c>
      <c r="N102" s="38">
        <f t="shared" si="77"/>
        <v>0.34615384615384615</v>
      </c>
      <c r="R102" s="19"/>
      <c r="T102" s="19"/>
    </row>
    <row r="103" spans="2:22" ht="17" thickBot="1" x14ac:dyDescent="0.25">
      <c r="E103" s="65" t="s">
        <v>49</v>
      </c>
      <c r="F103" s="34">
        <f t="shared" si="69"/>
        <v>0.25</v>
      </c>
      <c r="G103" s="35">
        <f t="shared" si="70"/>
        <v>0.35</v>
      </c>
      <c r="H103" s="36">
        <f t="shared" si="71"/>
        <v>0.1</v>
      </c>
      <c r="I103" s="35">
        <f t="shared" si="72"/>
        <v>0.25</v>
      </c>
      <c r="J103" s="34">
        <f t="shared" si="73"/>
        <v>0.05</v>
      </c>
      <c r="K103" s="35">
        <f t="shared" si="74"/>
        <v>0</v>
      </c>
      <c r="L103" s="34">
        <f t="shared" si="75"/>
        <v>0</v>
      </c>
      <c r="M103" s="37">
        <f t="shared" si="76"/>
        <v>0</v>
      </c>
      <c r="N103" s="48">
        <f t="shared" si="77"/>
        <v>0.6</v>
      </c>
      <c r="R103" s="19"/>
      <c r="T103" s="19"/>
    </row>
    <row r="104" spans="2:22" x14ac:dyDescent="0.2">
      <c r="E104" s="66" t="s">
        <v>50</v>
      </c>
      <c r="F104" s="27">
        <f t="shared" si="69"/>
        <v>0.2857142857142857</v>
      </c>
      <c r="G104" s="28">
        <f t="shared" si="70"/>
        <v>0.19047619047619047</v>
      </c>
      <c r="H104" s="29">
        <f t="shared" si="71"/>
        <v>0.14285714285714285</v>
      </c>
      <c r="I104" s="28">
        <f t="shared" si="72"/>
        <v>0.2857142857142857</v>
      </c>
      <c r="J104" s="27">
        <f t="shared" si="73"/>
        <v>4.7619047619047616E-2</v>
      </c>
      <c r="K104" s="28">
        <f t="shared" si="74"/>
        <v>0</v>
      </c>
      <c r="L104" s="27">
        <f t="shared" si="75"/>
        <v>0</v>
      </c>
      <c r="M104" s="30">
        <f t="shared" si="76"/>
        <v>4.7619047619047616E-2</v>
      </c>
      <c r="N104" s="31">
        <f t="shared" si="77"/>
        <v>0.52380952380952384</v>
      </c>
      <c r="R104" s="19"/>
      <c r="T104" s="19"/>
    </row>
    <row r="105" spans="2:22" x14ac:dyDescent="0.2">
      <c r="E105" s="65" t="s">
        <v>18</v>
      </c>
      <c r="F105" s="34">
        <f t="shared" si="69"/>
        <v>0.16666666666666666</v>
      </c>
      <c r="G105" s="35">
        <f t="shared" si="70"/>
        <v>0.27777777777777779</v>
      </c>
      <c r="H105" s="36">
        <f t="shared" si="71"/>
        <v>0.27777777777777779</v>
      </c>
      <c r="I105" s="35">
        <f t="shared" si="72"/>
        <v>0.19444444444444445</v>
      </c>
      <c r="J105" s="34">
        <f t="shared" si="73"/>
        <v>2.7777777777777776E-2</v>
      </c>
      <c r="K105" s="35">
        <f t="shared" si="74"/>
        <v>2.7777777777777776E-2</v>
      </c>
      <c r="L105" s="34">
        <f t="shared" si="75"/>
        <v>0</v>
      </c>
      <c r="M105" s="37">
        <f t="shared" si="76"/>
        <v>2.7777777777777776E-2</v>
      </c>
      <c r="N105" s="38">
        <f t="shared" si="77"/>
        <v>0.52777777777777779</v>
      </c>
      <c r="R105" s="19"/>
      <c r="T105" s="19"/>
    </row>
    <row r="106" spans="2:22" ht="17" thickBot="1" x14ac:dyDescent="0.25">
      <c r="E106" s="67" t="s">
        <v>19</v>
      </c>
      <c r="F106" s="41">
        <f t="shared" si="69"/>
        <v>0.47499999999999998</v>
      </c>
      <c r="G106" s="42">
        <f t="shared" si="70"/>
        <v>0.27500000000000002</v>
      </c>
      <c r="H106" s="43">
        <f t="shared" si="71"/>
        <v>7.4999999999999997E-2</v>
      </c>
      <c r="I106" s="42">
        <f t="shared" si="72"/>
        <v>2.5000000000000001E-2</v>
      </c>
      <c r="J106" s="41">
        <f t="shared" si="73"/>
        <v>2.5000000000000001E-2</v>
      </c>
      <c r="K106" s="42">
        <f t="shared" si="74"/>
        <v>2.5000000000000001E-2</v>
      </c>
      <c r="L106" s="41">
        <f t="shared" si="75"/>
        <v>0.1</v>
      </c>
      <c r="M106" s="44">
        <f t="shared" si="76"/>
        <v>0</v>
      </c>
      <c r="N106" s="48">
        <f t="shared" si="77"/>
        <v>0.32500000000000001</v>
      </c>
      <c r="R106" s="19"/>
      <c r="T106" s="19"/>
    </row>
    <row r="107" spans="2:22" x14ac:dyDescent="0.2">
      <c r="E107" s="65" t="s">
        <v>51</v>
      </c>
      <c r="F107" s="34">
        <f t="shared" si="69"/>
        <v>0.44444444444444442</v>
      </c>
      <c r="G107" s="35">
        <f t="shared" si="70"/>
        <v>0.22222222222222221</v>
      </c>
      <c r="H107" s="36">
        <f t="shared" si="71"/>
        <v>0.27777777777777779</v>
      </c>
      <c r="I107" s="35">
        <f t="shared" si="72"/>
        <v>2.7777777777777776E-2</v>
      </c>
      <c r="J107" s="34">
        <f t="shared" si="73"/>
        <v>0</v>
      </c>
      <c r="K107" s="35">
        <f t="shared" si="74"/>
        <v>0</v>
      </c>
      <c r="L107" s="34">
        <f t="shared" si="75"/>
        <v>2.7777777777777776E-2</v>
      </c>
      <c r="M107" s="37">
        <f t="shared" si="76"/>
        <v>0</v>
      </c>
      <c r="N107" s="31">
        <f t="shared" si="77"/>
        <v>0.25</v>
      </c>
      <c r="R107" s="19"/>
      <c r="T107" s="19"/>
    </row>
    <row r="108" spans="2:22" x14ac:dyDescent="0.2">
      <c r="E108" s="65" t="s">
        <v>52</v>
      </c>
      <c r="F108" s="34">
        <f t="shared" si="69"/>
        <v>0.38636363636363635</v>
      </c>
      <c r="G108" s="35">
        <f t="shared" si="70"/>
        <v>0.13636363636363635</v>
      </c>
      <c r="H108" s="36">
        <f t="shared" si="71"/>
        <v>0.22727272727272727</v>
      </c>
      <c r="I108" s="35">
        <f t="shared" si="72"/>
        <v>0.18181818181818182</v>
      </c>
      <c r="J108" s="34">
        <f t="shared" si="73"/>
        <v>2.2727272727272728E-2</v>
      </c>
      <c r="K108" s="35">
        <f t="shared" si="74"/>
        <v>2.2727272727272728E-2</v>
      </c>
      <c r="L108" s="34">
        <f t="shared" si="75"/>
        <v>2.2727272727272728E-2</v>
      </c>
      <c r="M108" s="37">
        <f t="shared" si="76"/>
        <v>0</v>
      </c>
      <c r="N108" s="38">
        <f t="shared" si="77"/>
        <v>0.34090909090909088</v>
      </c>
      <c r="R108" s="19"/>
      <c r="T108" s="19"/>
    </row>
    <row r="109" spans="2:22" ht="17" thickBot="1" x14ac:dyDescent="0.25">
      <c r="E109" s="69" t="s">
        <v>53</v>
      </c>
      <c r="F109" s="41">
        <f t="shared" si="69"/>
        <v>0.19230769230769232</v>
      </c>
      <c r="G109" s="42">
        <f t="shared" si="70"/>
        <v>0.11538461538461539</v>
      </c>
      <c r="H109" s="41">
        <f t="shared" si="71"/>
        <v>0.46153846153846156</v>
      </c>
      <c r="I109" s="42">
        <f t="shared" si="72"/>
        <v>0.11538461538461539</v>
      </c>
      <c r="J109" s="41">
        <f t="shared" si="73"/>
        <v>3.8461538461538464E-2</v>
      </c>
      <c r="K109" s="42">
        <f t="shared" si="74"/>
        <v>7.6923076923076927E-2</v>
      </c>
      <c r="L109" s="41">
        <f t="shared" si="75"/>
        <v>0</v>
      </c>
      <c r="M109" s="44">
        <f t="shared" si="76"/>
        <v>0</v>
      </c>
      <c r="N109" s="48">
        <f t="shared" si="77"/>
        <v>0.30769230769230771</v>
      </c>
      <c r="R109" s="19"/>
      <c r="T109" s="19"/>
    </row>
    <row r="110" spans="2:22" x14ac:dyDescent="0.2">
      <c r="E110" s="11"/>
      <c r="F110" s="36"/>
      <c r="G110" s="36"/>
      <c r="H110" s="36"/>
      <c r="I110" s="36"/>
      <c r="J110" s="36"/>
      <c r="K110" s="36"/>
      <c r="L110" s="36"/>
      <c r="M110" s="36"/>
      <c r="N110" s="19"/>
      <c r="R110" s="19"/>
      <c r="T110" s="19"/>
    </row>
    <row r="111" spans="2:22" ht="17" thickBot="1" x14ac:dyDescent="0.25">
      <c r="E111" s="11"/>
      <c r="F111" s="36"/>
      <c r="G111" s="36"/>
      <c r="H111" s="36"/>
      <c r="I111" s="36"/>
      <c r="J111" s="36"/>
      <c r="K111" s="36"/>
      <c r="L111" s="36"/>
      <c r="M111" s="36"/>
      <c r="N111" s="19"/>
      <c r="R111" s="19"/>
      <c r="T111" s="19"/>
    </row>
    <row r="112" spans="2:22" ht="17" thickBot="1" x14ac:dyDescent="0.25">
      <c r="E112" s="108" t="s">
        <v>32</v>
      </c>
      <c r="F112" s="103" t="s">
        <v>103</v>
      </c>
      <c r="G112" s="104"/>
      <c r="H112" s="105"/>
      <c r="I112" s="105"/>
      <c r="J112" s="105"/>
      <c r="K112" s="105"/>
      <c r="L112" s="105"/>
      <c r="M112" s="106"/>
      <c r="N112" s="99" t="s">
        <v>104</v>
      </c>
      <c r="O112" s="99" t="s">
        <v>105</v>
      </c>
      <c r="P112" s="100"/>
      <c r="Q112" s="100"/>
      <c r="R112" s="100"/>
      <c r="S112" s="100"/>
      <c r="T112" s="100"/>
      <c r="U112" s="100"/>
      <c r="V112" s="100"/>
    </row>
    <row r="113" spans="1:37" ht="19" thickBot="1" x14ac:dyDescent="0.25">
      <c r="E113" s="109"/>
      <c r="F113" s="26" t="s">
        <v>54</v>
      </c>
      <c r="G113" s="2" t="s">
        <v>96</v>
      </c>
      <c r="H113" s="26" t="s">
        <v>55</v>
      </c>
      <c r="I113" s="2" t="s">
        <v>97</v>
      </c>
      <c r="J113" s="26" t="s">
        <v>56</v>
      </c>
      <c r="K113" s="2" t="s">
        <v>98</v>
      </c>
      <c r="L113" s="26" t="s">
        <v>57</v>
      </c>
      <c r="M113" s="2" t="s">
        <v>100</v>
      </c>
      <c r="N113" s="110"/>
      <c r="O113" s="2" t="s">
        <v>28</v>
      </c>
      <c r="P113" s="2" t="s">
        <v>87</v>
      </c>
      <c r="Q113" s="2" t="s">
        <v>29</v>
      </c>
      <c r="R113" s="2" t="s">
        <v>89</v>
      </c>
      <c r="S113" s="2" t="s">
        <v>30</v>
      </c>
      <c r="T113" s="2" t="s">
        <v>90</v>
      </c>
      <c r="U113" s="2" t="s">
        <v>31</v>
      </c>
      <c r="V113" s="2" t="s">
        <v>91</v>
      </c>
    </row>
    <row r="114" spans="1:37" x14ac:dyDescent="0.2">
      <c r="E114" s="49" t="s">
        <v>33</v>
      </c>
      <c r="F114" s="27">
        <f t="shared" ref="F114:N114" si="78">AVERAGE(F101:F103)</f>
        <v>0.34557109557109555</v>
      </c>
      <c r="G114" s="28">
        <f t="shared" si="78"/>
        <v>0.24370629370629371</v>
      </c>
      <c r="H114" s="36">
        <f t="shared" si="78"/>
        <v>0.13006993006993006</v>
      </c>
      <c r="I114" s="36">
        <f t="shared" si="78"/>
        <v>0.16724941724941725</v>
      </c>
      <c r="J114" s="34">
        <f t="shared" si="78"/>
        <v>5.979020979020979E-2</v>
      </c>
      <c r="K114" s="35">
        <f t="shared" si="78"/>
        <v>4.0792540792540792E-2</v>
      </c>
      <c r="L114" s="34">
        <f t="shared" si="78"/>
        <v>1.2820512820512822E-2</v>
      </c>
      <c r="M114" s="37">
        <f t="shared" si="78"/>
        <v>0</v>
      </c>
      <c r="N114" s="31">
        <f t="shared" si="78"/>
        <v>0.45174825174825167</v>
      </c>
      <c r="O114" s="32">
        <f t="shared" ref="O114:V114" si="79">AVERAGE(O20:O22,O80:O82)</f>
        <v>0.15194044212380348</v>
      </c>
      <c r="P114" s="29">
        <f t="shared" si="79"/>
        <v>6.8570837400280124E-2</v>
      </c>
      <c r="Q114" s="27">
        <f t="shared" si="79"/>
        <v>0.42509848311322695</v>
      </c>
      <c r="R114" s="29">
        <f t="shared" si="79"/>
        <v>7.6333681414476967E-2</v>
      </c>
      <c r="S114" s="27">
        <f t="shared" si="79"/>
        <v>7.6916030505438424E-2</v>
      </c>
      <c r="T114" s="29">
        <f t="shared" si="79"/>
        <v>1.5309872281745773E-2</v>
      </c>
      <c r="U114" s="27">
        <f t="shared" si="79"/>
        <v>0.17648779169702347</v>
      </c>
      <c r="V114" s="30">
        <f t="shared" si="79"/>
        <v>9.3428614640048407E-3</v>
      </c>
    </row>
    <row r="115" spans="1:37" x14ac:dyDescent="0.2">
      <c r="E115" s="50" t="s">
        <v>34</v>
      </c>
      <c r="F115" s="34">
        <f t="shared" ref="F115:N115" si="80">AVERAGE(F104:F106)</f>
        <v>0.30912698412698408</v>
      </c>
      <c r="G115" s="35">
        <f t="shared" si="80"/>
        <v>0.24775132275132275</v>
      </c>
      <c r="H115" s="36">
        <f t="shared" si="80"/>
        <v>0.16521164021164023</v>
      </c>
      <c r="I115" s="36">
        <f t="shared" si="80"/>
        <v>0.16838624338624339</v>
      </c>
      <c r="J115" s="34">
        <f t="shared" si="80"/>
        <v>3.3465608465608469E-2</v>
      </c>
      <c r="K115" s="35">
        <f t="shared" si="80"/>
        <v>1.7592592592592594E-2</v>
      </c>
      <c r="L115" s="34">
        <f t="shared" si="80"/>
        <v>3.3333333333333333E-2</v>
      </c>
      <c r="M115" s="37">
        <f t="shared" si="80"/>
        <v>2.5132275132275131E-2</v>
      </c>
      <c r="N115" s="38">
        <f t="shared" si="80"/>
        <v>0.45886243386243386</v>
      </c>
      <c r="O115" s="39">
        <f t="shared" ref="O115:V115" si="81">AVERAGE(O23:O26,O83:O84,O85)</f>
        <v>0.15244575939325894</v>
      </c>
      <c r="P115" s="36">
        <f t="shared" si="81"/>
        <v>7.5833004744521773E-2</v>
      </c>
      <c r="Q115" s="34">
        <f t="shared" si="81"/>
        <v>0.42750494016986401</v>
      </c>
      <c r="R115" s="36">
        <f t="shared" si="81"/>
        <v>7.1980016822448797E-2</v>
      </c>
      <c r="S115" s="34">
        <f t="shared" si="81"/>
        <v>9.2101737768863115E-2</v>
      </c>
      <c r="T115" s="36">
        <f t="shared" si="81"/>
        <v>1.666619049881796E-2</v>
      </c>
      <c r="U115" s="34">
        <f t="shared" si="81"/>
        <v>0.14733137940220847</v>
      </c>
      <c r="V115" s="37">
        <f t="shared" si="81"/>
        <v>1.6136971200016937E-2</v>
      </c>
    </row>
    <row r="116" spans="1:37" ht="17" thickBot="1" x14ac:dyDescent="0.25">
      <c r="E116" s="51" t="s">
        <v>35</v>
      </c>
      <c r="F116" s="41">
        <f t="shared" ref="F116:N116" si="82">AVERAGE(F107:F109)</f>
        <v>0.34103859103859108</v>
      </c>
      <c r="G116" s="42">
        <f t="shared" si="82"/>
        <v>0.157990157990158</v>
      </c>
      <c r="H116" s="36">
        <f t="shared" si="82"/>
        <v>0.32219632219632222</v>
      </c>
      <c r="I116" s="36">
        <f t="shared" si="82"/>
        <v>0.10832685832685833</v>
      </c>
      <c r="J116" s="41">
        <f t="shared" si="82"/>
        <v>2.0396270396270396E-2</v>
      </c>
      <c r="K116" s="42">
        <f t="shared" si="82"/>
        <v>3.3216783216783223E-2</v>
      </c>
      <c r="L116" s="41">
        <f t="shared" si="82"/>
        <v>1.6835016835016835E-2</v>
      </c>
      <c r="M116" s="44">
        <f t="shared" si="82"/>
        <v>0</v>
      </c>
      <c r="N116" s="48">
        <f t="shared" si="82"/>
        <v>0.29953379953379949</v>
      </c>
      <c r="O116" s="46">
        <f t="shared" ref="O116:V116" si="83">AVERAGE(O27:O29,O86:O88)</f>
        <v>0.18683866949460715</v>
      </c>
      <c r="P116" s="43">
        <f t="shared" si="83"/>
        <v>5.6354851320666317E-2</v>
      </c>
      <c r="Q116" s="41">
        <f t="shared" si="83"/>
        <v>0.43071371508863882</v>
      </c>
      <c r="R116" s="43">
        <f t="shared" si="83"/>
        <v>6.1067816276954713E-2</v>
      </c>
      <c r="S116" s="41">
        <f t="shared" si="83"/>
        <v>8.6706496069674302E-2</v>
      </c>
      <c r="T116" s="43">
        <f t="shared" si="83"/>
        <v>9.9701374126382834E-3</v>
      </c>
      <c r="U116" s="41">
        <f t="shared" si="83"/>
        <v>0.15089620058601858</v>
      </c>
      <c r="V116" s="44">
        <f t="shared" si="83"/>
        <v>1.7452113750801732E-2</v>
      </c>
    </row>
    <row r="117" spans="1:37" ht="17" thickBot="1" x14ac:dyDescent="0.25">
      <c r="E117" s="20" t="s">
        <v>36</v>
      </c>
      <c r="F117" s="52">
        <f t="shared" ref="F117:V117" si="84">AVERAGE(F114:F116)</f>
        <v>0.33191222357889028</v>
      </c>
      <c r="G117" s="55">
        <f t="shared" si="84"/>
        <v>0.2164825914825915</v>
      </c>
      <c r="H117" s="56">
        <f t="shared" si="84"/>
        <v>0.20582596415929752</v>
      </c>
      <c r="I117" s="55">
        <f t="shared" si="84"/>
        <v>0.14798750632083965</v>
      </c>
      <c r="J117" s="52">
        <f t="shared" si="84"/>
        <v>3.7884029550696217E-2</v>
      </c>
      <c r="K117" s="55">
        <f t="shared" si="84"/>
        <v>3.053397220063887E-2</v>
      </c>
      <c r="L117" s="56">
        <f t="shared" si="84"/>
        <v>2.0996287662954333E-2</v>
      </c>
      <c r="M117" s="57">
        <f t="shared" si="84"/>
        <v>8.3774250440917103E-3</v>
      </c>
      <c r="N117" s="57">
        <f t="shared" si="84"/>
        <v>0.40338149504816162</v>
      </c>
      <c r="O117" s="57">
        <f t="shared" si="84"/>
        <v>0.16374162367055653</v>
      </c>
      <c r="P117" s="57">
        <f t="shared" si="84"/>
        <v>6.6919564488489403E-2</v>
      </c>
      <c r="Q117" s="57">
        <f t="shared" si="84"/>
        <v>0.42777237945724328</v>
      </c>
      <c r="R117" s="57">
        <f t="shared" si="84"/>
        <v>6.979383817129349E-2</v>
      </c>
      <c r="S117" s="57">
        <f t="shared" si="84"/>
        <v>8.5241421447991947E-2</v>
      </c>
      <c r="T117" s="57">
        <f t="shared" si="84"/>
        <v>1.3982066731067338E-2</v>
      </c>
      <c r="U117" s="57">
        <f t="shared" si="84"/>
        <v>0.15823845722841687</v>
      </c>
      <c r="V117" s="57">
        <f t="shared" si="84"/>
        <v>1.431064880494117E-2</v>
      </c>
    </row>
    <row r="118" spans="1:37" x14ac:dyDescent="0.2">
      <c r="F118" s="36"/>
      <c r="G118" s="36"/>
      <c r="H118" s="36"/>
      <c r="I118" s="36"/>
      <c r="J118" s="36"/>
      <c r="K118" s="36"/>
      <c r="L118" s="36"/>
      <c r="M118" s="36"/>
      <c r="N118" s="19"/>
      <c r="R118" s="19"/>
      <c r="T118" s="19"/>
    </row>
    <row r="119" spans="1:37" x14ac:dyDescent="0.2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1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</row>
    <row r="120" spans="1:37" ht="17" customHeight="1" x14ac:dyDescent="0.2">
      <c r="R120" s="11"/>
      <c r="S120" s="71"/>
      <c r="T120" s="71"/>
      <c r="U120" s="71"/>
      <c r="V120" s="71"/>
      <c r="W120" s="71"/>
      <c r="X120" s="71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</row>
    <row r="121" spans="1:37" x14ac:dyDescent="0.2">
      <c r="R121" s="1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/>
      <c r="AJ121" s="71"/>
      <c r="AK121" s="71"/>
    </row>
    <row r="122" spans="1:37" x14ac:dyDescent="0.2">
      <c r="R122" s="1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</row>
    <row r="123" spans="1:37" x14ac:dyDescent="0.2"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</row>
    <row r="135" ht="17" customHeight="1" x14ac:dyDescent="0.2"/>
    <row r="147" spans="26:26" ht="17" customHeight="1" x14ac:dyDescent="0.2"/>
    <row r="152" spans="26:26" x14ac:dyDescent="0.2">
      <c r="Z152" s="98">
        <f>SUM(O117:V117)</f>
        <v>1.0000000000000002</v>
      </c>
    </row>
  </sheetData>
  <mergeCells count="49">
    <mergeCell ref="A1:AD2"/>
    <mergeCell ref="A4:A5"/>
    <mergeCell ref="B4:F4"/>
    <mergeCell ref="G4:J4"/>
    <mergeCell ref="K4:L4"/>
    <mergeCell ref="M4:P4"/>
    <mergeCell ref="Q4:R4"/>
    <mergeCell ref="S4:V4"/>
    <mergeCell ref="W4:X4"/>
    <mergeCell ref="Y4:AB4"/>
    <mergeCell ref="AC4:AD4"/>
    <mergeCell ref="N18:N19"/>
    <mergeCell ref="O18:V18"/>
    <mergeCell ref="E40:E41"/>
    <mergeCell ref="F40:M40"/>
    <mergeCell ref="N40:N41"/>
    <mergeCell ref="E32:E33"/>
    <mergeCell ref="F32:M32"/>
    <mergeCell ref="N32:N33"/>
    <mergeCell ref="E18:E19"/>
    <mergeCell ref="F18:M18"/>
    <mergeCell ref="E54:E55"/>
    <mergeCell ref="F54:M54"/>
    <mergeCell ref="N54:N55"/>
    <mergeCell ref="E91:E92"/>
    <mergeCell ref="F91:M91"/>
    <mergeCell ref="N91:N92"/>
    <mergeCell ref="A62:AD63"/>
    <mergeCell ref="A65:A66"/>
    <mergeCell ref="B65:F65"/>
    <mergeCell ref="G65:J65"/>
    <mergeCell ref="K65:L65"/>
    <mergeCell ref="M65:P65"/>
    <mergeCell ref="Q65:R65"/>
    <mergeCell ref="S65:V65"/>
    <mergeCell ref="W65:X65"/>
    <mergeCell ref="Y65:AB65"/>
    <mergeCell ref="AC65:AD65"/>
    <mergeCell ref="E78:E79"/>
    <mergeCell ref="F78:M78"/>
    <mergeCell ref="N78:N79"/>
    <mergeCell ref="O78:V78"/>
    <mergeCell ref="O112:V112"/>
    <mergeCell ref="E99:E100"/>
    <mergeCell ref="F99:M99"/>
    <mergeCell ref="N99:N100"/>
    <mergeCell ref="E112:E113"/>
    <mergeCell ref="F112:M112"/>
    <mergeCell ref="N112:N113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topLeftCell="L20" workbookViewId="0">
      <selection activeCell="G38" sqref="G38"/>
    </sheetView>
  </sheetViews>
  <sheetFormatPr baseColWidth="10" defaultRowHeight="16" x14ac:dyDescent="0.2"/>
  <cols>
    <col min="1" max="1" width="16.6640625" customWidth="1"/>
    <col min="4" max="5" width="17.5" customWidth="1"/>
    <col min="6" max="6" width="20.83203125" customWidth="1"/>
    <col min="7" max="7" width="28.1640625" customWidth="1"/>
    <col min="8" max="8" width="21.33203125" customWidth="1"/>
    <col min="9" max="9" width="27.5" customWidth="1"/>
    <col min="10" max="10" width="23.33203125" customWidth="1"/>
    <col min="11" max="11" width="28.1640625" customWidth="1"/>
    <col min="12" max="12" width="22.5" customWidth="1"/>
    <col min="13" max="13" width="28.1640625" customWidth="1"/>
    <col min="14" max="14" width="28.6640625" customWidth="1"/>
    <col min="15" max="15" width="29.5" customWidth="1"/>
    <col min="16" max="16" width="38.1640625" customWidth="1"/>
    <col min="17" max="17" width="40.6640625" customWidth="1"/>
  </cols>
  <sheetData>
    <row r="1" spans="1:17" ht="17" customHeight="1" thickTop="1" x14ac:dyDescent="0.2">
      <c r="A1" s="136" t="s">
        <v>58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/>
      <c r="O1" s="72"/>
      <c r="P1" s="71"/>
      <c r="Q1" s="71"/>
    </row>
    <row r="2" spans="1:17" ht="17" thickBot="1" x14ac:dyDescent="0.25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1"/>
      <c r="O2" s="71"/>
      <c r="P2" s="71"/>
      <c r="Q2" s="71"/>
    </row>
    <row r="3" spans="1:17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71"/>
      <c r="Q3" s="71"/>
    </row>
    <row r="4" spans="1:17" ht="17" thickBot="1" x14ac:dyDescent="0.25">
      <c r="A4" s="142" t="s">
        <v>1</v>
      </c>
      <c r="B4" s="142" t="s">
        <v>59</v>
      </c>
      <c r="C4" s="142"/>
      <c r="D4" s="128"/>
      <c r="E4" s="128"/>
      <c r="F4" s="142" t="s">
        <v>60</v>
      </c>
      <c r="G4" s="128"/>
      <c r="H4" s="128"/>
      <c r="I4" s="142" t="s">
        <v>106</v>
      </c>
      <c r="J4" s="128"/>
      <c r="K4" s="130"/>
      <c r="L4" s="144" t="s">
        <v>109</v>
      </c>
      <c r="M4" s="145"/>
      <c r="N4" s="146"/>
      <c r="O4" s="1"/>
      <c r="P4" s="71"/>
      <c r="Q4" s="71"/>
    </row>
    <row r="5" spans="1:17" ht="19" thickBot="1" x14ac:dyDescent="0.25">
      <c r="A5" s="143"/>
      <c r="B5" s="73" t="s">
        <v>8</v>
      </c>
      <c r="C5" s="73" t="s">
        <v>9</v>
      </c>
      <c r="D5" s="73" t="s">
        <v>74</v>
      </c>
      <c r="E5" s="73" t="s">
        <v>75</v>
      </c>
      <c r="F5" s="74" t="s">
        <v>61</v>
      </c>
      <c r="G5" s="74" t="s">
        <v>62</v>
      </c>
      <c r="H5" s="74" t="s">
        <v>63</v>
      </c>
      <c r="I5" s="73" t="s">
        <v>95</v>
      </c>
      <c r="J5" s="73" t="s">
        <v>76</v>
      </c>
      <c r="K5" s="73" t="s">
        <v>107</v>
      </c>
      <c r="L5" s="60" t="s">
        <v>108</v>
      </c>
      <c r="M5" s="60" t="s">
        <v>110</v>
      </c>
      <c r="N5" s="60" t="s">
        <v>111</v>
      </c>
      <c r="O5" s="1"/>
      <c r="P5" s="1"/>
      <c r="Q5" s="1"/>
    </row>
    <row r="6" spans="1:17" x14ac:dyDescent="0.2">
      <c r="A6" s="4" t="s">
        <v>64</v>
      </c>
      <c r="B6" s="75">
        <v>237</v>
      </c>
      <c r="C6" s="76">
        <f>B6-D6</f>
        <v>203</v>
      </c>
      <c r="D6" s="76">
        <v>34</v>
      </c>
      <c r="E6" s="77">
        <v>29</v>
      </c>
      <c r="F6" s="75">
        <v>35</v>
      </c>
      <c r="G6" s="76">
        <v>28</v>
      </c>
      <c r="H6" s="77">
        <v>16</v>
      </c>
      <c r="I6" s="76">
        <v>11</v>
      </c>
      <c r="J6" s="6">
        <v>2</v>
      </c>
      <c r="K6" s="6">
        <v>12</v>
      </c>
      <c r="L6" s="5">
        <v>0</v>
      </c>
      <c r="M6" s="6">
        <v>2</v>
      </c>
      <c r="N6" s="7">
        <v>0</v>
      </c>
      <c r="O6" s="1"/>
      <c r="P6" s="1"/>
      <c r="Q6" s="1"/>
    </row>
    <row r="7" spans="1:17" x14ac:dyDescent="0.2">
      <c r="A7" s="9" t="s">
        <v>65</v>
      </c>
      <c r="B7" s="78">
        <v>126</v>
      </c>
      <c r="C7" s="79">
        <f t="shared" ref="C7:C13" si="0">B7-D7</f>
        <v>109</v>
      </c>
      <c r="D7" s="79">
        <v>17</v>
      </c>
      <c r="E7" s="80">
        <v>20</v>
      </c>
      <c r="F7" s="78">
        <v>21</v>
      </c>
      <c r="G7" s="79">
        <v>22</v>
      </c>
      <c r="H7" s="80">
        <v>6</v>
      </c>
      <c r="I7" s="79">
        <v>14</v>
      </c>
      <c r="J7" s="11">
        <v>2</v>
      </c>
      <c r="K7" s="11">
        <v>3</v>
      </c>
      <c r="L7" s="10">
        <v>0</v>
      </c>
      <c r="M7" s="11">
        <v>1</v>
      </c>
      <c r="N7" s="12">
        <v>0</v>
      </c>
      <c r="O7" s="1"/>
      <c r="P7" s="1"/>
      <c r="Q7" s="1"/>
    </row>
    <row r="8" spans="1:17" x14ac:dyDescent="0.2">
      <c r="A8" s="9" t="s">
        <v>66</v>
      </c>
      <c r="B8" s="78">
        <v>283</v>
      </c>
      <c r="C8" s="79">
        <f t="shared" si="0"/>
        <v>230</v>
      </c>
      <c r="D8" s="79">
        <v>53</v>
      </c>
      <c r="E8" s="80">
        <v>43</v>
      </c>
      <c r="F8" s="78">
        <v>32</v>
      </c>
      <c r="G8" s="79">
        <v>39</v>
      </c>
      <c r="H8" s="80">
        <v>17</v>
      </c>
      <c r="I8" s="79">
        <v>7</v>
      </c>
      <c r="J8" s="11">
        <v>2</v>
      </c>
      <c r="K8" s="11">
        <v>14</v>
      </c>
      <c r="L8" s="10">
        <v>0</v>
      </c>
      <c r="M8" s="11">
        <v>2</v>
      </c>
      <c r="N8" s="12">
        <v>0</v>
      </c>
      <c r="O8" s="1"/>
      <c r="P8" s="1"/>
      <c r="Q8" s="1"/>
    </row>
    <row r="9" spans="1:17" ht="17" thickBot="1" x14ac:dyDescent="0.25">
      <c r="A9" s="14" t="s">
        <v>67</v>
      </c>
      <c r="B9" s="81">
        <v>217</v>
      </c>
      <c r="C9" s="82">
        <f t="shared" si="0"/>
        <v>188</v>
      </c>
      <c r="D9" s="82">
        <v>29</v>
      </c>
      <c r="E9" s="83">
        <v>14</v>
      </c>
      <c r="F9" s="81">
        <v>46</v>
      </c>
      <c r="G9" s="82">
        <v>20</v>
      </c>
      <c r="H9" s="83">
        <v>9</v>
      </c>
      <c r="I9" s="82">
        <v>6</v>
      </c>
      <c r="J9" s="16">
        <v>2</v>
      </c>
      <c r="K9" s="16">
        <v>4</v>
      </c>
      <c r="L9" s="15">
        <v>0</v>
      </c>
      <c r="M9" s="16">
        <v>0</v>
      </c>
      <c r="N9" s="17">
        <v>0</v>
      </c>
      <c r="O9" s="1"/>
      <c r="P9" s="1"/>
      <c r="Q9" s="1"/>
    </row>
    <row r="10" spans="1:17" x14ac:dyDescent="0.2">
      <c r="A10" s="4" t="s">
        <v>68</v>
      </c>
      <c r="B10" s="78">
        <v>193</v>
      </c>
      <c r="C10" s="79">
        <f t="shared" si="0"/>
        <v>164</v>
      </c>
      <c r="D10" s="79">
        <v>29</v>
      </c>
      <c r="E10" s="80">
        <v>35</v>
      </c>
      <c r="F10" s="75">
        <v>33</v>
      </c>
      <c r="G10" s="76">
        <v>22</v>
      </c>
      <c r="H10" s="77">
        <v>15</v>
      </c>
      <c r="I10" s="76">
        <v>23</v>
      </c>
      <c r="J10" s="6">
        <v>4</v>
      </c>
      <c r="K10" s="6">
        <v>6</v>
      </c>
      <c r="L10" s="5">
        <v>0</v>
      </c>
      <c r="M10" s="6">
        <v>0</v>
      </c>
      <c r="N10" s="7">
        <v>1</v>
      </c>
      <c r="O10" s="1"/>
      <c r="P10" s="1"/>
      <c r="Q10" s="1"/>
    </row>
    <row r="11" spans="1:17" x14ac:dyDescent="0.2">
      <c r="A11" s="9" t="s">
        <v>69</v>
      </c>
      <c r="B11" s="78">
        <v>147</v>
      </c>
      <c r="C11" s="79">
        <f t="shared" si="0"/>
        <v>122</v>
      </c>
      <c r="D11" s="79">
        <v>25</v>
      </c>
      <c r="E11" s="80">
        <v>25</v>
      </c>
      <c r="F11" s="78">
        <v>21</v>
      </c>
      <c r="G11" s="79">
        <v>9</v>
      </c>
      <c r="H11" s="80">
        <v>4</v>
      </c>
      <c r="I11" s="79">
        <v>16</v>
      </c>
      <c r="J11" s="11">
        <v>4</v>
      </c>
      <c r="K11" s="11">
        <v>5</v>
      </c>
      <c r="L11" s="10">
        <v>0</v>
      </c>
      <c r="M11" s="11">
        <v>0</v>
      </c>
      <c r="N11" s="12">
        <v>0</v>
      </c>
      <c r="O11" s="1"/>
      <c r="P11" s="1"/>
      <c r="Q11" s="1"/>
    </row>
    <row r="12" spans="1:17" x14ac:dyDescent="0.2">
      <c r="A12" s="84" t="s">
        <v>70</v>
      </c>
      <c r="B12" s="78">
        <v>195</v>
      </c>
      <c r="C12" s="79">
        <f t="shared" si="0"/>
        <v>168</v>
      </c>
      <c r="D12" s="79">
        <v>27</v>
      </c>
      <c r="E12" s="80">
        <v>20</v>
      </c>
      <c r="F12" s="78">
        <v>48</v>
      </c>
      <c r="G12" s="79">
        <v>11</v>
      </c>
      <c r="H12" s="80">
        <v>11</v>
      </c>
      <c r="I12" s="79">
        <v>17</v>
      </c>
      <c r="J12" s="11">
        <v>0</v>
      </c>
      <c r="K12" s="11">
        <v>6</v>
      </c>
      <c r="L12" s="10">
        <v>0</v>
      </c>
      <c r="M12" s="11">
        <v>0</v>
      </c>
      <c r="N12" s="12">
        <v>0</v>
      </c>
      <c r="O12" s="1"/>
      <c r="P12" s="1"/>
      <c r="Q12" s="1"/>
    </row>
    <row r="13" spans="1:17" ht="17" thickBot="1" x14ac:dyDescent="0.25">
      <c r="A13" s="14" t="s">
        <v>71</v>
      </c>
      <c r="B13" s="81">
        <v>135</v>
      </c>
      <c r="C13" s="79">
        <f t="shared" si="0"/>
        <v>117</v>
      </c>
      <c r="D13" s="82">
        <v>18</v>
      </c>
      <c r="E13" s="83">
        <v>26</v>
      </c>
      <c r="F13" s="81">
        <v>23</v>
      </c>
      <c r="G13" s="82">
        <v>23</v>
      </c>
      <c r="H13" s="83">
        <v>3</v>
      </c>
      <c r="I13" s="82">
        <v>10</v>
      </c>
      <c r="J13" s="16">
        <v>1</v>
      </c>
      <c r="K13" s="16">
        <v>1</v>
      </c>
      <c r="L13" s="15">
        <v>0</v>
      </c>
      <c r="M13" s="16">
        <v>0</v>
      </c>
      <c r="N13" s="17">
        <v>0</v>
      </c>
      <c r="O13" s="1"/>
      <c r="P13" s="1"/>
      <c r="Q13" s="1"/>
    </row>
    <row r="14" spans="1:17" ht="17" thickBot="1" x14ac:dyDescent="0.25">
      <c r="A14" s="20" t="s">
        <v>23</v>
      </c>
      <c r="B14" s="23">
        <f t="shared" ref="B14:N14" si="1">SUM(B6:B13)</f>
        <v>1533</v>
      </c>
      <c r="C14" s="21">
        <f t="shared" si="1"/>
        <v>1301</v>
      </c>
      <c r="D14" s="21">
        <f t="shared" si="1"/>
        <v>232</v>
      </c>
      <c r="E14" s="21">
        <f t="shared" si="1"/>
        <v>212</v>
      </c>
      <c r="F14" s="23">
        <f t="shared" si="1"/>
        <v>259</v>
      </c>
      <c r="G14" s="21">
        <f t="shared" si="1"/>
        <v>174</v>
      </c>
      <c r="H14" s="24">
        <f t="shared" si="1"/>
        <v>81</v>
      </c>
      <c r="I14" s="21">
        <f>SUM(I6:I13)</f>
        <v>104</v>
      </c>
      <c r="J14" s="21">
        <f t="shared" si="1"/>
        <v>17</v>
      </c>
      <c r="K14" s="21">
        <f t="shared" si="1"/>
        <v>51</v>
      </c>
      <c r="L14" s="23">
        <f t="shared" si="1"/>
        <v>0</v>
      </c>
      <c r="M14" s="21">
        <f t="shared" si="1"/>
        <v>5</v>
      </c>
      <c r="N14" s="25">
        <f t="shared" si="1"/>
        <v>1</v>
      </c>
      <c r="O14" s="1"/>
      <c r="P14" s="1"/>
      <c r="Q14" s="1"/>
    </row>
    <row r="15" spans="1:17" ht="17" thickBo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7" thickBot="1" x14ac:dyDescent="0.25">
      <c r="A16" s="1"/>
      <c r="B16" s="1"/>
      <c r="C16" s="1"/>
      <c r="D16" s="133" t="s">
        <v>72</v>
      </c>
      <c r="E16" s="101" t="s">
        <v>1</v>
      </c>
      <c r="F16" s="127" t="s">
        <v>60</v>
      </c>
      <c r="G16" s="128"/>
      <c r="H16" s="128"/>
      <c r="I16" s="129" t="s">
        <v>112</v>
      </c>
      <c r="J16" s="128"/>
      <c r="K16" s="130"/>
      <c r="L16" s="99" t="s">
        <v>73</v>
      </c>
      <c r="M16" s="131" t="s">
        <v>113</v>
      </c>
      <c r="N16" s="99" t="s">
        <v>101</v>
      </c>
      <c r="O16" s="99" t="s">
        <v>86</v>
      </c>
      <c r="P16" s="99" t="s">
        <v>104</v>
      </c>
      <c r="Q16" s="99" t="s">
        <v>94</v>
      </c>
    </row>
    <row r="17" spans="1:17" ht="19" thickBot="1" x14ac:dyDescent="0.25">
      <c r="A17" s="1"/>
      <c r="B17" s="1"/>
      <c r="C17" s="1"/>
      <c r="D17" s="134"/>
      <c r="E17" s="102"/>
      <c r="F17" s="85" t="s">
        <v>61</v>
      </c>
      <c r="G17" s="74" t="s">
        <v>62</v>
      </c>
      <c r="H17" s="86" t="s">
        <v>63</v>
      </c>
      <c r="I17" s="2" t="s">
        <v>95</v>
      </c>
      <c r="J17" s="87" t="s">
        <v>76</v>
      </c>
      <c r="K17" s="73" t="s">
        <v>107</v>
      </c>
      <c r="L17" s="110"/>
      <c r="M17" s="132"/>
      <c r="N17" s="107"/>
      <c r="O17" s="107"/>
      <c r="P17" s="110"/>
      <c r="Q17" s="107"/>
    </row>
    <row r="18" spans="1:17" x14ac:dyDescent="0.2">
      <c r="A18" s="1"/>
      <c r="B18" s="1"/>
      <c r="C18" s="1"/>
      <c r="D18" s="134"/>
      <c r="E18" s="4" t="s">
        <v>64</v>
      </c>
      <c r="F18" s="27">
        <f>F6/C6</f>
        <v>0.17241379310344829</v>
      </c>
      <c r="G18" s="29">
        <f t="shared" ref="G18:G25" si="2">G6/C6</f>
        <v>0.13793103448275862</v>
      </c>
      <c r="H18" s="29">
        <f>H6/C6</f>
        <v>7.8817733990147784E-2</v>
      </c>
      <c r="I18" s="34">
        <f>I6/D6</f>
        <v>0.3235294117647059</v>
      </c>
      <c r="J18" s="29">
        <f t="shared" ref="J18:J25" si="3">J6/D6</f>
        <v>5.8823529411764705E-2</v>
      </c>
      <c r="K18" s="28">
        <f t="shared" ref="K18:K25" si="4">K6/D6</f>
        <v>0.35294117647058826</v>
      </c>
      <c r="L18" s="29">
        <f t="shared" ref="L18:L25" si="5">1-(SUM(F18:H18))</f>
        <v>0.61083743842364524</v>
      </c>
      <c r="M18" s="88">
        <f t="shared" ref="M18:M25" si="6">1-(SUM(J18:K18))</f>
        <v>0.58823529411764697</v>
      </c>
      <c r="N18" s="31">
        <f>(SUM(I6,K6))/D6</f>
        <v>0.67647058823529416</v>
      </c>
      <c r="O18" s="31">
        <f>(K6+J6)/D6</f>
        <v>0.41176470588235292</v>
      </c>
      <c r="P18" s="32">
        <f t="shared" ref="P18:P25" si="7">(K6+I6)/(SUM(K6,I6,H6,F6))</f>
        <v>0.3108108108108108</v>
      </c>
      <c r="Q18" s="89">
        <f t="shared" ref="Q18:Q25" si="8">(K6+J6)/(SUM(K6,J6,H6,G6))</f>
        <v>0.2413793103448276</v>
      </c>
    </row>
    <row r="19" spans="1:17" x14ac:dyDescent="0.2">
      <c r="A19" s="1"/>
      <c r="B19" s="1"/>
      <c r="C19" s="1"/>
      <c r="D19" s="134"/>
      <c r="E19" s="9" t="s">
        <v>65</v>
      </c>
      <c r="F19" s="34">
        <f t="shared" ref="F19:F25" si="9">F7/C7</f>
        <v>0.19266055045871561</v>
      </c>
      <c r="G19" s="36">
        <f t="shared" si="2"/>
        <v>0.20183486238532111</v>
      </c>
      <c r="H19" s="36">
        <f t="shared" ref="H19:I25" si="10">H7/C7</f>
        <v>5.5045871559633031E-2</v>
      </c>
      <c r="I19" s="34">
        <f t="shared" si="10"/>
        <v>0.82352941176470584</v>
      </c>
      <c r="J19" s="36">
        <f t="shared" si="3"/>
        <v>0.11764705882352941</v>
      </c>
      <c r="K19" s="35">
        <f t="shared" si="4"/>
        <v>0.17647058823529413</v>
      </c>
      <c r="L19" s="36">
        <f t="shared" si="5"/>
        <v>0.55045871559633031</v>
      </c>
      <c r="M19" s="90">
        <f t="shared" si="6"/>
        <v>0.70588235294117641</v>
      </c>
      <c r="N19" s="38">
        <f t="shared" ref="N19:N25" si="11">(SUM(I7,K7))/D7</f>
        <v>1</v>
      </c>
      <c r="O19" s="38">
        <f t="shared" ref="O19:O25" si="12">(K7+J7)/D7</f>
        <v>0.29411764705882354</v>
      </c>
      <c r="P19" s="39">
        <f t="shared" si="7"/>
        <v>0.38636363636363635</v>
      </c>
      <c r="Q19" s="45">
        <f t="shared" si="8"/>
        <v>0.15151515151515152</v>
      </c>
    </row>
    <row r="20" spans="1:17" x14ac:dyDescent="0.2">
      <c r="A20" s="1"/>
      <c r="B20" s="1"/>
      <c r="C20" s="1"/>
      <c r="D20" s="134"/>
      <c r="E20" s="9" t="s">
        <v>66</v>
      </c>
      <c r="F20" s="34">
        <f t="shared" si="9"/>
        <v>0.1391304347826087</v>
      </c>
      <c r="G20" s="36">
        <f t="shared" si="2"/>
        <v>0.16956521739130434</v>
      </c>
      <c r="H20" s="36">
        <f t="shared" si="10"/>
        <v>7.3913043478260873E-2</v>
      </c>
      <c r="I20" s="34">
        <f t="shared" si="10"/>
        <v>0.13207547169811321</v>
      </c>
      <c r="J20" s="36">
        <f t="shared" si="3"/>
        <v>3.7735849056603772E-2</v>
      </c>
      <c r="K20" s="35">
        <f t="shared" si="4"/>
        <v>0.26415094339622641</v>
      </c>
      <c r="L20" s="36">
        <f t="shared" si="5"/>
        <v>0.61739130434782608</v>
      </c>
      <c r="M20" s="90">
        <f t="shared" si="6"/>
        <v>0.69811320754716988</v>
      </c>
      <c r="N20" s="38">
        <f t="shared" si="11"/>
        <v>0.39622641509433965</v>
      </c>
      <c r="O20" s="38">
        <f t="shared" si="12"/>
        <v>0.30188679245283018</v>
      </c>
      <c r="P20" s="39">
        <f t="shared" si="7"/>
        <v>0.3</v>
      </c>
      <c r="Q20" s="45">
        <f t="shared" si="8"/>
        <v>0.22222222222222221</v>
      </c>
    </row>
    <row r="21" spans="1:17" ht="17" thickBot="1" x14ac:dyDescent="0.25">
      <c r="A21" s="1"/>
      <c r="B21" s="1"/>
      <c r="C21" s="1"/>
      <c r="D21" s="134"/>
      <c r="E21" s="14" t="s">
        <v>67</v>
      </c>
      <c r="F21" s="41">
        <f t="shared" si="9"/>
        <v>0.24468085106382978</v>
      </c>
      <c r="G21" s="43">
        <f t="shared" si="2"/>
        <v>0.10638297872340426</v>
      </c>
      <c r="H21" s="43">
        <f t="shared" si="10"/>
        <v>4.7872340425531915E-2</v>
      </c>
      <c r="I21" s="41">
        <f t="shared" si="10"/>
        <v>0.20689655172413793</v>
      </c>
      <c r="J21" s="43">
        <f t="shared" si="3"/>
        <v>6.8965517241379309E-2</v>
      </c>
      <c r="K21" s="42">
        <f t="shared" si="4"/>
        <v>0.13793103448275862</v>
      </c>
      <c r="L21" s="43">
        <f t="shared" si="5"/>
        <v>0.60106382978723405</v>
      </c>
      <c r="M21" s="91">
        <f t="shared" si="6"/>
        <v>0.7931034482758621</v>
      </c>
      <c r="N21" s="38">
        <f t="shared" si="11"/>
        <v>0.34482758620689657</v>
      </c>
      <c r="O21" s="38">
        <f t="shared" si="12"/>
        <v>0.20689655172413793</v>
      </c>
      <c r="P21" s="46">
        <f t="shared" si="7"/>
        <v>0.15384615384615385</v>
      </c>
      <c r="Q21" s="92">
        <f t="shared" si="8"/>
        <v>0.17142857142857143</v>
      </c>
    </row>
    <row r="22" spans="1:17" x14ac:dyDescent="0.2">
      <c r="A22" s="1"/>
      <c r="B22" s="1"/>
      <c r="C22" s="1"/>
      <c r="D22" s="134"/>
      <c r="E22" s="4" t="s">
        <v>68</v>
      </c>
      <c r="F22" s="34">
        <f t="shared" si="9"/>
        <v>0.20121951219512196</v>
      </c>
      <c r="G22" s="36">
        <f t="shared" si="2"/>
        <v>0.13414634146341464</v>
      </c>
      <c r="H22" s="36">
        <f t="shared" si="10"/>
        <v>9.1463414634146339E-2</v>
      </c>
      <c r="I22" s="34">
        <f t="shared" si="10"/>
        <v>0.7931034482758621</v>
      </c>
      <c r="J22" s="36">
        <f t="shared" si="3"/>
        <v>0.13793103448275862</v>
      </c>
      <c r="K22" s="35">
        <f t="shared" si="4"/>
        <v>0.20689655172413793</v>
      </c>
      <c r="L22" s="29">
        <f t="shared" si="5"/>
        <v>0.57317073170731703</v>
      </c>
      <c r="M22" s="88">
        <f t="shared" si="6"/>
        <v>0.65517241379310343</v>
      </c>
      <c r="N22" s="31">
        <f t="shared" si="11"/>
        <v>1</v>
      </c>
      <c r="O22" s="31">
        <f t="shared" si="12"/>
        <v>0.34482758620689657</v>
      </c>
      <c r="P22" s="39">
        <f t="shared" si="7"/>
        <v>0.37662337662337664</v>
      </c>
      <c r="Q22" s="89">
        <f t="shared" si="8"/>
        <v>0.21276595744680851</v>
      </c>
    </row>
    <row r="23" spans="1:17" x14ac:dyDescent="0.2">
      <c r="A23" s="1"/>
      <c r="B23" s="1"/>
      <c r="C23" s="1"/>
      <c r="D23" s="134"/>
      <c r="E23" s="9" t="s">
        <v>69</v>
      </c>
      <c r="F23" s="34">
        <f t="shared" si="9"/>
        <v>0.1721311475409836</v>
      </c>
      <c r="G23" s="36">
        <f t="shared" si="2"/>
        <v>7.3770491803278687E-2</v>
      </c>
      <c r="H23" s="36">
        <f t="shared" si="10"/>
        <v>3.2786885245901641E-2</v>
      </c>
      <c r="I23" s="34">
        <f t="shared" si="10"/>
        <v>0.64</v>
      </c>
      <c r="J23" s="36">
        <f t="shared" si="3"/>
        <v>0.16</v>
      </c>
      <c r="K23" s="35">
        <f t="shared" si="4"/>
        <v>0.2</v>
      </c>
      <c r="L23" s="36">
        <f t="shared" si="5"/>
        <v>0.72131147540983609</v>
      </c>
      <c r="M23" s="90">
        <f t="shared" si="6"/>
        <v>0.64</v>
      </c>
      <c r="N23" s="38">
        <f t="shared" si="11"/>
        <v>0.84</v>
      </c>
      <c r="O23" s="38">
        <f t="shared" si="12"/>
        <v>0.36</v>
      </c>
      <c r="P23" s="39">
        <f t="shared" si="7"/>
        <v>0.45652173913043476</v>
      </c>
      <c r="Q23" s="45">
        <f t="shared" si="8"/>
        <v>0.40909090909090912</v>
      </c>
    </row>
    <row r="24" spans="1:17" x14ac:dyDescent="0.2">
      <c r="A24" s="1"/>
      <c r="B24" s="1"/>
      <c r="C24" s="1"/>
      <c r="D24" s="134"/>
      <c r="E24" s="84" t="s">
        <v>70</v>
      </c>
      <c r="F24" s="34">
        <f t="shared" si="9"/>
        <v>0.2857142857142857</v>
      </c>
      <c r="G24" s="36">
        <f t="shared" si="2"/>
        <v>6.5476190476190479E-2</v>
      </c>
      <c r="H24" s="36">
        <f t="shared" si="10"/>
        <v>6.5476190476190479E-2</v>
      </c>
      <c r="I24" s="34">
        <f t="shared" si="10"/>
        <v>0.62962962962962965</v>
      </c>
      <c r="J24" s="36">
        <f t="shared" si="3"/>
        <v>0</v>
      </c>
      <c r="K24" s="35">
        <f t="shared" si="4"/>
        <v>0.22222222222222221</v>
      </c>
      <c r="L24" s="36">
        <f t="shared" si="5"/>
        <v>0.58333333333333337</v>
      </c>
      <c r="M24" s="90">
        <f t="shared" si="6"/>
        <v>0.77777777777777779</v>
      </c>
      <c r="N24" s="38">
        <f t="shared" si="11"/>
        <v>0.85185185185185186</v>
      </c>
      <c r="O24" s="38">
        <f t="shared" si="12"/>
        <v>0.22222222222222221</v>
      </c>
      <c r="P24" s="39">
        <f t="shared" si="7"/>
        <v>0.28048780487804881</v>
      </c>
      <c r="Q24" s="45">
        <f t="shared" si="8"/>
        <v>0.21428571428571427</v>
      </c>
    </row>
    <row r="25" spans="1:17" ht="17" thickBot="1" x14ac:dyDescent="0.25">
      <c r="A25" s="1"/>
      <c r="B25" s="1"/>
      <c r="C25" s="1"/>
      <c r="D25" s="135"/>
      <c r="E25" s="14" t="s">
        <v>71</v>
      </c>
      <c r="F25" s="41">
        <f t="shared" si="9"/>
        <v>0.19658119658119658</v>
      </c>
      <c r="G25" s="43">
        <f t="shared" si="2"/>
        <v>0.19658119658119658</v>
      </c>
      <c r="H25" s="43">
        <f t="shared" si="10"/>
        <v>2.564102564102564E-2</v>
      </c>
      <c r="I25" s="41">
        <f t="shared" si="10"/>
        <v>0.55555555555555558</v>
      </c>
      <c r="J25" s="43">
        <f t="shared" si="3"/>
        <v>5.5555555555555552E-2</v>
      </c>
      <c r="K25" s="42">
        <f t="shared" si="4"/>
        <v>5.5555555555555552E-2</v>
      </c>
      <c r="L25" s="43">
        <f t="shared" si="5"/>
        <v>0.58119658119658113</v>
      </c>
      <c r="M25" s="91">
        <f t="shared" si="6"/>
        <v>0.88888888888888884</v>
      </c>
      <c r="N25" s="38">
        <f t="shared" si="11"/>
        <v>0.61111111111111116</v>
      </c>
      <c r="O25" s="38">
        <f t="shared" si="12"/>
        <v>0.1111111111111111</v>
      </c>
      <c r="P25" s="46">
        <f t="shared" si="7"/>
        <v>0.29729729729729731</v>
      </c>
      <c r="Q25" s="92">
        <f t="shared" si="8"/>
        <v>7.1428571428571425E-2</v>
      </c>
    </row>
    <row r="26" spans="1:17" x14ac:dyDescent="0.2">
      <c r="A26" s="1"/>
      <c r="B26" s="1"/>
      <c r="C26" s="1"/>
      <c r="D26" s="93"/>
      <c r="E26" s="1"/>
      <c r="F26" s="1"/>
      <c r="G26" s="1"/>
      <c r="H26" s="1"/>
      <c r="I26" s="1"/>
      <c r="J26" s="1"/>
      <c r="K26" s="1"/>
      <c r="L26" s="1"/>
      <c r="M26" s="1"/>
      <c r="N26" s="94"/>
      <c r="O26" s="94"/>
      <c r="P26" s="1"/>
      <c r="Q26" s="1"/>
    </row>
    <row r="27" spans="1:17" ht="17" thickBot="1" x14ac:dyDescent="0.25">
      <c r="A27" s="1"/>
      <c r="B27" s="1"/>
      <c r="C27" s="1"/>
      <c r="D27" s="95"/>
      <c r="E27" s="1"/>
      <c r="F27" s="1"/>
      <c r="G27" s="1"/>
      <c r="H27" s="1"/>
      <c r="I27" s="1"/>
      <c r="J27" s="1"/>
      <c r="K27" s="1"/>
      <c r="L27" s="1"/>
      <c r="M27" s="1"/>
      <c r="N27" s="96"/>
      <c r="O27" s="96"/>
      <c r="P27" s="1"/>
      <c r="Q27" s="1"/>
    </row>
    <row r="28" spans="1:17" ht="17" thickBot="1" x14ac:dyDescent="0.25">
      <c r="A28" s="1"/>
      <c r="B28" s="1"/>
      <c r="C28" s="1"/>
      <c r="D28" s="95"/>
      <c r="E28" s="108" t="s">
        <v>32</v>
      </c>
      <c r="F28" s="127" t="s">
        <v>60</v>
      </c>
      <c r="G28" s="128"/>
      <c r="H28" s="128"/>
      <c r="I28" s="129" t="s">
        <v>106</v>
      </c>
      <c r="J28" s="128"/>
      <c r="K28" s="130"/>
      <c r="L28" s="99" t="s">
        <v>73</v>
      </c>
      <c r="M28" s="131" t="s">
        <v>113</v>
      </c>
      <c r="N28" s="99" t="s">
        <v>101</v>
      </c>
      <c r="O28" s="99" t="s">
        <v>86</v>
      </c>
      <c r="P28" s="99" t="s">
        <v>115</v>
      </c>
      <c r="Q28" s="99" t="s">
        <v>116</v>
      </c>
    </row>
    <row r="29" spans="1:17" ht="19" thickBot="1" x14ac:dyDescent="0.25">
      <c r="A29" s="1"/>
      <c r="B29" s="1"/>
      <c r="C29" s="1"/>
      <c r="D29" s="95"/>
      <c r="E29" s="109"/>
      <c r="F29" s="85" t="s">
        <v>61</v>
      </c>
      <c r="G29" s="74" t="s">
        <v>62</v>
      </c>
      <c r="H29" s="74" t="s">
        <v>63</v>
      </c>
      <c r="I29" s="74" t="s">
        <v>114</v>
      </c>
      <c r="J29" s="73" t="s">
        <v>76</v>
      </c>
      <c r="K29" s="73" t="s">
        <v>107</v>
      </c>
      <c r="L29" s="110"/>
      <c r="M29" s="132"/>
      <c r="N29" s="107"/>
      <c r="O29" s="107"/>
      <c r="P29" s="107"/>
      <c r="Q29" s="107"/>
    </row>
    <row r="30" spans="1:17" x14ac:dyDescent="0.2">
      <c r="A30" s="1"/>
      <c r="B30" s="1"/>
      <c r="C30" s="1"/>
      <c r="D30" s="1"/>
      <c r="E30" s="49" t="s">
        <v>33</v>
      </c>
      <c r="F30" s="27">
        <f t="shared" ref="F30:O30" si="13">AVERAGE(F18:F21)</f>
        <v>0.18722140735215059</v>
      </c>
      <c r="G30" s="29">
        <f t="shared" si="13"/>
        <v>0.15392852324569709</v>
      </c>
      <c r="H30" s="28">
        <f t="shared" si="13"/>
        <v>6.3912247363393404E-2</v>
      </c>
      <c r="I30" s="29">
        <f t="shared" si="13"/>
        <v>0.37150771173791569</v>
      </c>
      <c r="J30" s="29">
        <f t="shared" si="13"/>
        <v>7.0792988633319287E-2</v>
      </c>
      <c r="K30" s="28">
        <f t="shared" si="13"/>
        <v>0.23287343564621688</v>
      </c>
      <c r="L30" s="27">
        <f t="shared" si="13"/>
        <v>0.59493782203875889</v>
      </c>
      <c r="M30" s="88">
        <f t="shared" si="13"/>
        <v>0.69633357572046384</v>
      </c>
      <c r="N30" s="88">
        <f t="shared" si="13"/>
        <v>0.60438114738413251</v>
      </c>
      <c r="O30" s="88">
        <f t="shared" si="13"/>
        <v>0.30366642427953611</v>
      </c>
      <c r="P30" s="89">
        <f>AVERAGE(P18:P21)</f>
        <v>0.2877551502551503</v>
      </c>
      <c r="Q30" s="89">
        <f>AVERAGE(Q18:Q21)</f>
        <v>0.1966363138776932</v>
      </c>
    </row>
    <row r="31" spans="1:17" x14ac:dyDescent="0.2">
      <c r="A31" s="1"/>
      <c r="B31" s="1"/>
      <c r="C31" s="1"/>
      <c r="D31" s="1"/>
      <c r="E31" s="50" t="s">
        <v>34</v>
      </c>
      <c r="F31" s="34">
        <f t="shared" ref="F31:O31" si="14">AVERAGE(F22:F25)</f>
        <v>0.21391153550789696</v>
      </c>
      <c r="G31" s="36">
        <f t="shared" si="14"/>
        <v>0.11749355508102011</v>
      </c>
      <c r="H31" s="35">
        <f t="shared" si="14"/>
        <v>5.3841878999316022E-2</v>
      </c>
      <c r="I31" s="36">
        <f t="shared" si="14"/>
        <v>0.65457215836526195</v>
      </c>
      <c r="J31" s="36">
        <f t="shared" si="14"/>
        <v>8.8371647509578544E-2</v>
      </c>
      <c r="K31" s="35">
        <f t="shared" si="14"/>
        <v>0.17116858237547894</v>
      </c>
      <c r="L31" s="34">
        <f t="shared" si="14"/>
        <v>0.61475303041176699</v>
      </c>
      <c r="M31" s="90">
        <f t="shared" si="14"/>
        <v>0.74045977011494246</v>
      </c>
      <c r="N31" s="90">
        <f t="shared" si="14"/>
        <v>0.82574074074074078</v>
      </c>
      <c r="O31" s="90">
        <f t="shared" si="14"/>
        <v>0.25954022988505748</v>
      </c>
      <c r="P31" s="45">
        <f>AVERAGE(P22:P25)</f>
        <v>0.35273255448228941</v>
      </c>
      <c r="Q31" s="45">
        <f>AVERAGE(Q22:Q25)</f>
        <v>0.22689278806300084</v>
      </c>
    </row>
    <row r="32" spans="1:17" ht="17" thickBot="1" x14ac:dyDescent="0.25">
      <c r="A32" s="1"/>
      <c r="B32" s="1"/>
      <c r="C32" s="1"/>
      <c r="D32" s="1"/>
      <c r="E32" s="51" t="s">
        <v>35</v>
      </c>
      <c r="F32" s="41"/>
      <c r="G32" s="43"/>
      <c r="H32" s="42"/>
      <c r="I32" s="43"/>
      <c r="J32" s="43"/>
      <c r="K32" s="42"/>
      <c r="L32" s="97"/>
      <c r="M32" s="91"/>
      <c r="N32" s="91"/>
      <c r="O32" s="91"/>
      <c r="P32" s="92"/>
      <c r="Q32" s="92"/>
    </row>
    <row r="33" spans="1:17" ht="17" thickBot="1" x14ac:dyDescent="0.25">
      <c r="A33" s="1"/>
      <c r="B33" s="1"/>
      <c r="C33" s="1"/>
      <c r="D33" s="1"/>
      <c r="E33" s="20" t="s">
        <v>36</v>
      </c>
      <c r="F33" s="52">
        <f t="shared" ref="F33:O33" si="15">AVERAGE(F30:F32)</f>
        <v>0.20056647143002376</v>
      </c>
      <c r="G33" s="53">
        <f t="shared" si="15"/>
        <v>0.13571103916335858</v>
      </c>
      <c r="H33" s="54">
        <f t="shared" si="15"/>
        <v>5.8877063181354716E-2</v>
      </c>
      <c r="I33" s="53">
        <f t="shared" si="15"/>
        <v>0.51303993505158885</v>
      </c>
      <c r="J33" s="53">
        <f t="shared" si="15"/>
        <v>7.9582318071448915E-2</v>
      </c>
      <c r="K33" s="55">
        <f t="shared" si="15"/>
        <v>0.20202100901084791</v>
      </c>
      <c r="L33" s="56">
        <f t="shared" si="15"/>
        <v>0.60484542622526294</v>
      </c>
      <c r="M33" s="57">
        <f t="shared" si="15"/>
        <v>0.71839667291770315</v>
      </c>
      <c r="N33" s="57">
        <f t="shared" si="15"/>
        <v>0.7150609440624367</v>
      </c>
      <c r="O33" s="57">
        <f t="shared" si="15"/>
        <v>0.28160332708229679</v>
      </c>
      <c r="P33" s="57">
        <f>AVERAGE(P30:P32)</f>
        <v>0.32024385236871988</v>
      </c>
      <c r="Q33" s="57">
        <f>AVERAGE(Q30:Q32)</f>
        <v>0.21176455097034702</v>
      </c>
    </row>
    <row r="34" spans="1:17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99" t="s">
        <v>117</v>
      </c>
      <c r="Q34" s="99" t="s">
        <v>118</v>
      </c>
    </row>
    <row r="35" spans="1:17" ht="17" thickBo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07"/>
      <c r="Q35" s="107"/>
    </row>
    <row r="36" spans="1:17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89">
        <f>AVERAGE(N18:N21)</f>
        <v>0.60438114738413251</v>
      </c>
      <c r="Q36" s="89">
        <f>AVERAGE(O18:O21)</f>
        <v>0.30366642427953611</v>
      </c>
    </row>
    <row r="37" spans="1:17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45">
        <f>AVERAGE(N22:N25)</f>
        <v>0.82574074074074078</v>
      </c>
      <c r="Q37" s="45">
        <f>AVERAGE(O22:O25)</f>
        <v>0.25954022988505748</v>
      </c>
    </row>
    <row r="38" spans="1:17" ht="17" thickBo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92"/>
      <c r="Q38" s="92"/>
    </row>
    <row r="39" spans="1:17" ht="17" thickBo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57">
        <f>AVERAGE(P36:P38)</f>
        <v>0.7150609440624367</v>
      </c>
      <c r="Q39" s="57">
        <f>AVERAGE(Q36:Q38)</f>
        <v>0.28160332708229679</v>
      </c>
    </row>
    <row r="40" spans="1:17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</sheetData>
  <mergeCells count="27">
    <mergeCell ref="A1:N2"/>
    <mergeCell ref="A4:A5"/>
    <mergeCell ref="B4:E4"/>
    <mergeCell ref="F4:H4"/>
    <mergeCell ref="I4:K4"/>
    <mergeCell ref="L4:N4"/>
    <mergeCell ref="M16:M17"/>
    <mergeCell ref="O28:O29"/>
    <mergeCell ref="P28:P29"/>
    <mergeCell ref="Q28:Q29"/>
    <mergeCell ref="D16:D25"/>
    <mergeCell ref="E16:E17"/>
    <mergeCell ref="F16:H16"/>
    <mergeCell ref="I16:K16"/>
    <mergeCell ref="L16:L17"/>
    <mergeCell ref="E28:E29"/>
    <mergeCell ref="F28:H28"/>
    <mergeCell ref="I28:K28"/>
    <mergeCell ref="L28:L29"/>
    <mergeCell ref="M28:M29"/>
    <mergeCell ref="P34:P35"/>
    <mergeCell ref="Q34:Q35"/>
    <mergeCell ref="N16:N17"/>
    <mergeCell ref="O16:O17"/>
    <mergeCell ref="P16:P17"/>
    <mergeCell ref="Q16:Q17"/>
    <mergeCell ref="N28:N29"/>
  </mergeCell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Fig. 5C-F</vt:lpstr>
      <vt:lpstr>Fig. 5H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Limoni</dc:creator>
  <cp:lastModifiedBy>Greta Limoni</cp:lastModifiedBy>
  <dcterms:created xsi:type="dcterms:W3CDTF">2018-02-06T17:32:04Z</dcterms:created>
  <dcterms:modified xsi:type="dcterms:W3CDTF">2018-02-16T12:26:04Z</dcterms:modified>
</cp:coreProperties>
</file>