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én\Desktop\"/>
    </mc:Choice>
  </mc:AlternateContent>
  <xr:revisionPtr revIDLastSave="0" documentId="8_{CB925C89-4AA9-496E-9B0B-6119471082B9}" xr6:coauthVersionLast="37" xr6:coauthVersionMax="37" xr10:uidLastSave="{00000000-0000-0000-0000-000000000000}"/>
  <bookViews>
    <workbookView xWindow="0" yWindow="60" windowWidth="19200" windowHeight="6890" activeTab="1" xr2:uid="{00000000-000D-0000-FFFF-FFFF00000000}"/>
  </bookViews>
  <sheets>
    <sheet name="Panel B" sheetId="1" r:id="rId1"/>
    <sheet name="Panel C and D" sheetId="2" r:id="rId2"/>
  </sheets>
  <externalReferences>
    <externalReference r:id="rId3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25" i="2" l="1"/>
  <c r="T24" i="2"/>
  <c r="T16" i="2" l="1"/>
  <c r="S23" i="2"/>
  <c r="S21" i="2"/>
  <c r="P21" i="2"/>
  <c r="P20" i="2"/>
  <c r="T21" i="2" l="1"/>
  <c r="T20" i="2"/>
  <c r="S22" i="2"/>
  <c r="I21" i="2"/>
  <c r="E21" i="2"/>
  <c r="E20" i="2"/>
  <c r="Q13" i="2"/>
  <c r="E18" i="1" l="1"/>
  <c r="P22" i="2" l="1"/>
  <c r="O21" i="2"/>
  <c r="O22" i="2" s="1"/>
  <c r="N21" i="2"/>
  <c r="N22" i="2" s="1"/>
  <c r="E22" i="2"/>
  <c r="D21" i="2"/>
  <c r="D22" i="2" s="1"/>
  <c r="C21" i="2"/>
  <c r="C22" i="2" s="1"/>
  <c r="O20" i="2"/>
  <c r="N20" i="2"/>
  <c r="D20" i="2"/>
  <c r="C20" i="2"/>
  <c r="H17" i="2" s="1"/>
  <c r="G16" i="2"/>
  <c r="Q12" i="2"/>
  <c r="F13" i="2"/>
  <c r="F12" i="2"/>
  <c r="Q10" i="2"/>
  <c r="F10" i="2"/>
  <c r="Q9" i="2"/>
  <c r="F9" i="2"/>
  <c r="Q8" i="2"/>
  <c r="F8" i="2"/>
  <c r="Q7" i="2"/>
  <c r="F7" i="2"/>
  <c r="Q6" i="2"/>
  <c r="F6" i="2"/>
  <c r="Q5" i="2"/>
  <c r="F5" i="2"/>
  <c r="Q4" i="2"/>
  <c r="F4" i="2"/>
  <c r="Q3" i="2"/>
  <c r="F3" i="2"/>
  <c r="I18" i="2" l="1"/>
  <c r="T18" i="2"/>
  <c r="T22" i="2" s="1"/>
  <c r="S18" i="2"/>
  <c r="S20" i="2" s="1"/>
  <c r="R18" i="2"/>
  <c r="R17" i="2"/>
  <c r="R16" i="2"/>
  <c r="R20" i="2" s="1"/>
  <c r="T19" i="2"/>
  <c r="S17" i="2"/>
  <c r="S19" i="2"/>
  <c r="S16" i="2"/>
  <c r="G18" i="2"/>
  <c r="H16" i="2"/>
  <c r="H18" i="2"/>
  <c r="I16" i="2"/>
  <c r="G17" i="2"/>
  <c r="I19" i="2"/>
  <c r="H19" i="2"/>
  <c r="G20" i="2"/>
  <c r="R21" i="2" l="1"/>
  <c r="R22" i="2" s="1"/>
  <c r="I20" i="2"/>
  <c r="G21" i="2"/>
  <c r="G22" i="2" s="1"/>
  <c r="H21" i="2"/>
  <c r="H22" i="2" s="1"/>
  <c r="H20" i="2"/>
  <c r="I22" i="2"/>
  <c r="L7" i="1" l="1"/>
  <c r="L8" i="1" s="1"/>
  <c r="E11" i="1"/>
  <c r="E16" i="1"/>
  <c r="E15" i="1"/>
  <c r="E12" i="1" l="1"/>
  <c r="E13" i="1"/>
  <c r="E14" i="1"/>
  <c r="E17" i="1"/>
  <c r="E19" i="1"/>
  <c r="E20" i="1"/>
  <c r="J12" i="1" l="1"/>
  <c r="I12" i="1"/>
  <c r="J11" i="1"/>
  <c r="I11" i="1" l="1"/>
  <c r="J13" i="1"/>
  <c r="I13" i="1"/>
  <c r="D7" i="1" l="1"/>
  <c r="E7" i="1"/>
  <c r="F7" i="1"/>
  <c r="F8" i="1" s="1"/>
  <c r="G7" i="1"/>
  <c r="G8" i="1" s="1"/>
  <c r="H7" i="1"/>
  <c r="H8" i="1" s="1"/>
  <c r="I7" i="1"/>
  <c r="I8" i="1" s="1"/>
  <c r="J7" i="1"/>
  <c r="J8" i="1" s="1"/>
  <c r="K7" i="1"/>
  <c r="K8" i="1" s="1"/>
  <c r="C7" i="1"/>
  <c r="C8" i="1" s="1"/>
</calcChain>
</file>

<file path=xl/sharedStrings.xml><?xml version="1.0" encoding="utf-8"?>
<sst xmlns="http://schemas.openxmlformats.org/spreadsheetml/2006/main" count="145" uniqueCount="39">
  <si>
    <t>NI</t>
  </si>
  <si>
    <t>CT ZIKV</t>
  </si>
  <si>
    <t>CT gapdh</t>
  </si>
  <si>
    <t>undetected</t>
  </si>
  <si>
    <t>mouse ID</t>
  </si>
  <si>
    <t>delta CT ZIKV/GAPDH</t>
  </si>
  <si>
    <t>N/D</t>
  </si>
  <si>
    <t>WT ZIKV</t>
  </si>
  <si>
    <t>delta delta CT</t>
  </si>
  <si>
    <t>Relative viral RNA</t>
  </si>
  <si>
    <t>average</t>
  </si>
  <si>
    <t>SD</t>
  </si>
  <si>
    <t>SE</t>
  </si>
  <si>
    <t>Figure 8 panel B-qPCR for analyze viral infection in mice</t>
  </si>
  <si>
    <t>Figure 8 panel C and D-FXR2 and PNPLA6 expression in infected mice</t>
  </si>
  <si>
    <t>FXR2 densitometry</t>
  </si>
  <si>
    <t>FXR2 signal</t>
  </si>
  <si>
    <t>GAPDH signal</t>
  </si>
  <si>
    <t>FXR2/GAPDH</t>
  </si>
  <si>
    <t>PNPLA6 densitometry</t>
  </si>
  <si>
    <t>PNPLA6 signal</t>
  </si>
  <si>
    <t>PNPLA6/GAPDH</t>
  </si>
  <si>
    <t>Mouse 1</t>
  </si>
  <si>
    <t>Mouse 2</t>
  </si>
  <si>
    <t>Mouse 3</t>
  </si>
  <si>
    <t>Mouse 4</t>
  </si>
  <si>
    <t>Normalized vs NI</t>
  </si>
  <si>
    <t>Average</t>
  </si>
  <si>
    <t>Non Infected</t>
  </si>
  <si>
    <t>Δ10 ZIKV</t>
  </si>
  <si>
    <r>
      <t>viral RNA x 1e10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</si>
  <si>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t>p value NI vs WT ZIKV</t>
  </si>
  <si>
    <r>
      <t xml:space="preserve">p value WT vs </t>
    </r>
    <r>
      <rPr>
        <b/>
        <sz val="11"/>
        <color theme="1"/>
        <rFont val="Calibri"/>
        <family val="2"/>
      </rPr>
      <t>Δ10</t>
    </r>
    <r>
      <rPr>
        <b/>
        <sz val="11"/>
        <color theme="1"/>
        <rFont val="Calibri"/>
        <family val="2"/>
        <scheme val="minor"/>
      </rPr>
      <t xml:space="preserve"> ZIKV</t>
    </r>
  </si>
  <si>
    <r>
      <t xml:space="preserve">p value NI vs </t>
    </r>
    <r>
      <rPr>
        <b/>
        <sz val="11"/>
        <color theme="1"/>
        <rFont val="Calibri"/>
        <family val="2"/>
      </rPr>
      <t>Δ10</t>
    </r>
    <r>
      <rPr>
        <b/>
        <sz val="11"/>
        <color theme="1"/>
        <rFont val="Calibri"/>
        <family val="2"/>
        <scheme val="minor"/>
      </rPr>
      <t xml:space="preserve"> ZIKV</t>
    </r>
  </si>
  <si>
    <t>Non quantified</t>
  </si>
  <si>
    <t>FXR2</t>
  </si>
  <si>
    <t>PNPLA6</t>
  </si>
  <si>
    <t>Mouse ID</t>
  </si>
  <si>
    <t># mouse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</si>
</sst>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E+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DCD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1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4" fillId="8" borderId="0" xfId="0" applyFont="1" applyFill="1" applyAlignment="1"/>
    <xf numFmtId="0" fontId="2" fillId="4" borderId="0" xfId="0" applyFont="1" applyFill="1"/>
    <xf numFmtId="0" fontId="2" fillId="9" borderId="0" xfId="0" applyFont="1" applyFill="1"/>
    <xf numFmtId="0" fontId="2" fillId="3" borderId="0" xfId="0" applyFont="1" applyFill="1"/>
    <xf numFmtId="0" fontId="2" fillId="7" borderId="0" xfId="0" applyFont="1" applyFill="1"/>
    <xf numFmtId="0" fontId="4" fillId="0" borderId="0" xfId="0" applyFont="1" applyFill="1" applyAlignment="1"/>
    <xf numFmtId="11" fontId="2" fillId="3" borderId="0" xfId="0" applyNumberFormat="1" applyFont="1" applyFill="1"/>
    <xf numFmtId="0" fontId="2" fillId="5" borderId="0" xfId="0" applyFont="1" applyFill="1"/>
    <xf numFmtId="0" fontId="2" fillId="0" borderId="0" xfId="0" applyFont="1"/>
    <xf numFmtId="0" fontId="2" fillId="0" borderId="0" xfId="0" applyFont="1" applyFill="1"/>
    <xf numFmtId="0" fontId="0" fillId="10" borderId="0" xfId="0" applyFill="1"/>
    <xf numFmtId="0" fontId="3" fillId="11" borderId="0" xfId="0" applyFont="1" applyFill="1" applyAlignment="1"/>
    <xf numFmtId="0" fontId="0" fillId="2" borderId="0" xfId="0" applyFill="1" applyAlignment="1">
      <alignment horizontal="center"/>
    </xf>
    <xf numFmtId="0" fontId="4" fillId="8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3" fillId="11" borderId="0" xfId="0" applyFont="1" applyFill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DC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b&#233;n/Dropbox/WB%20mouse%20experiment%2002%2013%202018/densitometria%20PNPLA6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L1" t="str">
            <v>NI</v>
          </cell>
          <cell r="M1" t="str">
            <v>WT ZIKV</v>
          </cell>
          <cell r="N1" t="str">
            <v>Δ10 ZIKV</v>
          </cell>
        </row>
        <row r="6">
          <cell r="L6">
            <v>1</v>
          </cell>
          <cell r="M6">
            <v>2.1416343056657237</v>
          </cell>
          <cell r="N6">
            <v>1.4835597800441502</v>
          </cell>
        </row>
        <row r="8">
          <cell r="L8">
            <v>0.13719166887503312</v>
          </cell>
          <cell r="M8">
            <v>0.3386257889742339</v>
          </cell>
          <cell r="N8">
            <v>0.15904331474002717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opLeftCell="B1" zoomScale="95" zoomScaleNormal="90" workbookViewId="0">
      <selection activeCell="C3" sqref="C3:L3"/>
    </sheetView>
  </sheetViews>
  <sheetFormatPr baseColWidth="10" defaultColWidth="11.453125" defaultRowHeight="14.5" x14ac:dyDescent="0.35"/>
  <cols>
    <col min="2" max="2" width="13.26953125" customWidth="1"/>
    <col min="3" max="3" width="19.90625" customWidth="1"/>
    <col min="4" max="4" width="17.81640625" customWidth="1"/>
    <col min="5" max="5" width="18.26953125" customWidth="1"/>
    <col min="12" max="12" width="17.90625" customWidth="1"/>
  </cols>
  <sheetData>
    <row r="1" spans="1:12" x14ac:dyDescent="0.35">
      <c r="B1" s="20" t="s">
        <v>13</v>
      </c>
      <c r="C1" s="20"/>
      <c r="D1" s="20"/>
    </row>
    <row r="2" spans="1:12" x14ac:dyDescent="0.35">
      <c r="B2" s="4"/>
      <c r="C2" s="23" t="s">
        <v>28</v>
      </c>
      <c r="D2" s="23"/>
      <c r="E2" s="23"/>
      <c r="F2" s="22" t="s">
        <v>7</v>
      </c>
      <c r="G2" s="22"/>
      <c r="H2" s="22"/>
      <c r="I2" s="22"/>
      <c r="J2" s="21" t="s">
        <v>29</v>
      </c>
      <c r="K2" s="21"/>
      <c r="L2" s="21"/>
    </row>
    <row r="3" spans="1:12" x14ac:dyDescent="0.35">
      <c r="B3" s="11" t="s">
        <v>4</v>
      </c>
      <c r="C3" s="17">
        <v>101</v>
      </c>
      <c r="D3" s="17">
        <v>104</v>
      </c>
      <c r="E3" s="17">
        <v>105</v>
      </c>
      <c r="F3" s="9">
        <v>107</v>
      </c>
      <c r="G3" s="9">
        <v>108</v>
      </c>
      <c r="H3" s="9">
        <v>92</v>
      </c>
      <c r="I3" s="9">
        <v>93</v>
      </c>
      <c r="J3" s="10">
        <v>96</v>
      </c>
      <c r="K3" s="10">
        <v>98</v>
      </c>
      <c r="L3" s="10">
        <v>99</v>
      </c>
    </row>
    <row r="4" spans="1:12" x14ac:dyDescent="0.35">
      <c r="B4" s="11" t="s">
        <v>38</v>
      </c>
      <c r="C4" s="17">
        <v>1</v>
      </c>
      <c r="D4" s="17">
        <v>2</v>
      </c>
      <c r="E4" s="17">
        <v>3</v>
      </c>
      <c r="F4" s="9">
        <v>1</v>
      </c>
      <c r="G4" s="9">
        <v>2</v>
      </c>
      <c r="H4" s="9">
        <v>3</v>
      </c>
      <c r="I4" s="9">
        <v>4</v>
      </c>
      <c r="J4" s="10">
        <v>1</v>
      </c>
      <c r="K4" s="10">
        <v>3</v>
      </c>
      <c r="L4" s="10">
        <v>4</v>
      </c>
    </row>
    <row r="5" spans="1:12" x14ac:dyDescent="0.35">
      <c r="B5" s="16" t="s">
        <v>1</v>
      </c>
      <c r="C5" s="7">
        <v>37.020000000000003</v>
      </c>
      <c r="D5" s="7" t="s">
        <v>3</v>
      </c>
      <c r="E5" s="7" t="s">
        <v>3</v>
      </c>
      <c r="F5">
        <v>22.39</v>
      </c>
      <c r="G5">
        <v>23.86</v>
      </c>
      <c r="H5">
        <v>19.850000000000001</v>
      </c>
      <c r="I5">
        <v>22.22</v>
      </c>
      <c r="J5">
        <v>27.37</v>
      </c>
      <c r="K5">
        <v>29.24</v>
      </c>
      <c r="L5">
        <v>28.33</v>
      </c>
    </row>
    <row r="6" spans="1:12" x14ac:dyDescent="0.35">
      <c r="B6" s="16" t="s">
        <v>2</v>
      </c>
      <c r="C6">
        <v>15.69</v>
      </c>
      <c r="D6">
        <v>15.3</v>
      </c>
      <c r="E6">
        <v>15.5</v>
      </c>
      <c r="F6">
        <v>15.13</v>
      </c>
      <c r="G6">
        <v>14.84</v>
      </c>
      <c r="H6">
        <v>15.19</v>
      </c>
      <c r="I6">
        <v>15.06</v>
      </c>
      <c r="J6">
        <v>15.17</v>
      </c>
      <c r="K6">
        <v>15.26</v>
      </c>
      <c r="L6">
        <v>15.36</v>
      </c>
    </row>
    <row r="7" spans="1:12" x14ac:dyDescent="0.35">
      <c r="B7" s="16" t="s">
        <v>5</v>
      </c>
      <c r="C7">
        <f>C5-C6</f>
        <v>21.330000000000005</v>
      </c>
      <c r="D7" t="e">
        <f t="shared" ref="D7:J7" si="0">D5-D6</f>
        <v>#VALUE!</v>
      </c>
      <c r="E7" t="e">
        <f t="shared" si="0"/>
        <v>#VALUE!</v>
      </c>
      <c r="F7">
        <f t="shared" si="0"/>
        <v>7.26</v>
      </c>
      <c r="G7">
        <f t="shared" si="0"/>
        <v>9.02</v>
      </c>
      <c r="H7">
        <f t="shared" si="0"/>
        <v>4.6600000000000019</v>
      </c>
      <c r="I7">
        <f t="shared" si="0"/>
        <v>7.1599999999999984</v>
      </c>
      <c r="J7">
        <f t="shared" si="0"/>
        <v>12.200000000000001</v>
      </c>
      <c r="K7">
        <f>K5-K6</f>
        <v>13.979999999999999</v>
      </c>
      <c r="L7">
        <f>L5-L6</f>
        <v>12.969999999999999</v>
      </c>
    </row>
    <row r="8" spans="1:12" x14ac:dyDescent="0.35">
      <c r="B8" s="16" t="s">
        <v>8</v>
      </c>
      <c r="C8" s="1">
        <f>2^-C7</f>
        <v>3.7934135616060094E-7</v>
      </c>
      <c r="D8" s="1" t="s">
        <v>6</v>
      </c>
      <c r="E8" s="1" t="s">
        <v>6</v>
      </c>
      <c r="F8" s="1">
        <f t="shared" ref="F8:J8" si="1">2^-F7</f>
        <v>6.5241243705341382E-3</v>
      </c>
      <c r="G8" s="1">
        <f t="shared" si="1"/>
        <v>1.9262357509635931E-3</v>
      </c>
      <c r="H8" s="1">
        <f t="shared" si="1"/>
        <v>3.9554893561571207E-2</v>
      </c>
      <c r="I8" s="1">
        <f t="shared" si="1"/>
        <v>6.9923833666247943E-3</v>
      </c>
      <c r="J8" s="1">
        <f t="shared" si="1"/>
        <v>2.1253675861721759E-4</v>
      </c>
      <c r="K8" s="1">
        <f>2^-K7</f>
        <v>6.1887175280153211E-5</v>
      </c>
      <c r="L8" s="1">
        <f>2^-L7</f>
        <v>1.2463526925136643E-4</v>
      </c>
    </row>
    <row r="10" spans="1:12" ht="16.5" x14ac:dyDescent="0.35">
      <c r="A10" t="s">
        <v>37</v>
      </c>
      <c r="D10" s="11" t="s">
        <v>9</v>
      </c>
      <c r="E10" s="14" t="s">
        <v>30</v>
      </c>
      <c r="H10" s="7" t="s">
        <v>0</v>
      </c>
      <c r="I10" s="12" t="s">
        <v>7</v>
      </c>
      <c r="J10" s="8" t="s">
        <v>29</v>
      </c>
    </row>
    <row r="11" spans="1:12" x14ac:dyDescent="0.35">
      <c r="A11">
        <v>101</v>
      </c>
      <c r="B11" s="16" t="s">
        <v>22</v>
      </c>
      <c r="C11" s="7" t="s">
        <v>0</v>
      </c>
      <c r="D11">
        <v>3.7934135616060094E-7</v>
      </c>
      <c r="E11">
        <f>D11*1000000</f>
        <v>0.37934135616060094</v>
      </c>
      <c r="G11" s="15" t="s">
        <v>10</v>
      </c>
      <c r="H11" s="2">
        <v>0</v>
      </c>
      <c r="I11">
        <f>AVERAGE(E14:E17)</f>
        <v>1374.9409262423433</v>
      </c>
      <c r="J11">
        <f>AVERAGE(E18:E20)</f>
        <v>13.301973438291242</v>
      </c>
    </row>
    <row r="12" spans="1:12" x14ac:dyDescent="0.35">
      <c r="A12">
        <v>104</v>
      </c>
      <c r="B12" s="16" t="s">
        <v>23</v>
      </c>
      <c r="C12" s="7" t="s">
        <v>0</v>
      </c>
      <c r="D12" t="s">
        <v>6</v>
      </c>
      <c r="E12" t="e">
        <f t="shared" ref="E12:E20" si="2">D12*100000</f>
        <v>#VALUE!</v>
      </c>
      <c r="G12" s="15" t="s">
        <v>11</v>
      </c>
      <c r="H12">
        <v>0</v>
      </c>
      <c r="I12">
        <f>STDEVA(E14:E17)</f>
        <v>1735.4851315228882</v>
      </c>
      <c r="J12">
        <f>STDEVA(E18:E20)</f>
        <v>7.5673963035936973</v>
      </c>
    </row>
    <row r="13" spans="1:12" x14ac:dyDescent="0.35">
      <c r="A13">
        <v>105</v>
      </c>
      <c r="B13" s="16" t="s">
        <v>24</v>
      </c>
      <c r="C13" s="7" t="s">
        <v>0</v>
      </c>
      <c r="D13" t="s">
        <v>6</v>
      </c>
      <c r="E13" t="e">
        <f t="shared" si="2"/>
        <v>#VALUE!</v>
      </c>
      <c r="G13" s="15" t="s">
        <v>12</v>
      </c>
      <c r="H13">
        <v>0</v>
      </c>
      <c r="I13">
        <f>I12/SQRT(3)</f>
        <v>1001.9828078593326</v>
      </c>
      <c r="J13">
        <f>J12/SQRT(3)</f>
        <v>4.3690382929444</v>
      </c>
    </row>
    <row r="14" spans="1:12" x14ac:dyDescent="0.35">
      <c r="A14">
        <v>107</v>
      </c>
      <c r="B14" s="16" t="s">
        <v>22</v>
      </c>
      <c r="C14" s="12" t="s">
        <v>7</v>
      </c>
      <c r="D14">
        <v>6.5241243705341382E-3</v>
      </c>
      <c r="E14">
        <f t="shared" si="2"/>
        <v>652.41243705341378</v>
      </c>
    </row>
    <row r="15" spans="1:12" x14ac:dyDescent="0.35">
      <c r="A15">
        <v>108</v>
      </c>
      <c r="B15" s="16" t="s">
        <v>23</v>
      </c>
      <c r="C15" s="12" t="s">
        <v>7</v>
      </c>
      <c r="D15">
        <v>1.9262357509635931E-3</v>
      </c>
      <c r="E15">
        <f t="shared" si="2"/>
        <v>192.6235750963593</v>
      </c>
    </row>
    <row r="16" spans="1:12" x14ac:dyDescent="0.35">
      <c r="A16">
        <v>92</v>
      </c>
      <c r="B16" s="16" t="s">
        <v>24</v>
      </c>
      <c r="C16" s="12" t="s">
        <v>7</v>
      </c>
      <c r="D16">
        <v>3.9554893561571207E-2</v>
      </c>
      <c r="E16">
        <f t="shared" si="2"/>
        <v>3955.4893561571207</v>
      </c>
    </row>
    <row r="17" spans="1:5" x14ac:dyDescent="0.35">
      <c r="A17">
        <v>93</v>
      </c>
      <c r="B17" s="16" t="s">
        <v>25</v>
      </c>
      <c r="C17" s="12" t="s">
        <v>7</v>
      </c>
      <c r="D17">
        <v>6.9923833666247943E-3</v>
      </c>
      <c r="E17">
        <f t="shared" si="2"/>
        <v>699.23833666247947</v>
      </c>
    </row>
    <row r="18" spans="1:5" x14ac:dyDescent="0.35">
      <c r="A18">
        <v>96</v>
      </c>
      <c r="B18" s="16" t="s">
        <v>22</v>
      </c>
      <c r="C18" s="8" t="s">
        <v>29</v>
      </c>
      <c r="D18">
        <v>2.1253675861721759E-4</v>
      </c>
      <c r="E18">
        <f t="shared" si="2"/>
        <v>21.25367586172176</v>
      </c>
    </row>
    <row r="19" spans="1:5" x14ac:dyDescent="0.35">
      <c r="A19">
        <v>98</v>
      </c>
      <c r="B19" s="16" t="s">
        <v>24</v>
      </c>
      <c r="C19" s="8" t="s">
        <v>29</v>
      </c>
      <c r="D19">
        <v>6.1887175280153211E-5</v>
      </c>
      <c r="E19">
        <f t="shared" si="2"/>
        <v>6.1887175280153208</v>
      </c>
    </row>
    <row r="20" spans="1:5" x14ac:dyDescent="0.35">
      <c r="A20">
        <v>99</v>
      </c>
      <c r="B20" s="16" t="s">
        <v>25</v>
      </c>
      <c r="C20" s="8" t="s">
        <v>29</v>
      </c>
      <c r="D20">
        <v>1.2463526925136643E-4</v>
      </c>
      <c r="E20">
        <f t="shared" si="2"/>
        <v>12.463526925136643</v>
      </c>
    </row>
    <row r="23" spans="1:5" x14ac:dyDescent="0.35">
      <c r="C23" s="13"/>
      <c r="D23" s="13"/>
      <c r="E23" s="13"/>
    </row>
  </sheetData>
  <mergeCells count="4">
    <mergeCell ref="B1:D1"/>
    <mergeCell ref="J2:L2"/>
    <mergeCell ref="F2:I2"/>
    <mergeCell ref="C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3D720-89B8-42B8-A652-FCAA8E2418CB}">
  <dimension ref="A1:Y25"/>
  <sheetViews>
    <sheetView tabSelected="1" topLeftCell="J1" zoomScale="70" zoomScaleNormal="70" workbookViewId="0">
      <selection activeCell="AA23" sqref="AA23"/>
    </sheetView>
  </sheetViews>
  <sheetFormatPr baseColWidth="10" defaultRowHeight="14.5" x14ac:dyDescent="0.35"/>
  <cols>
    <col min="5" max="5" width="13.08984375" customWidth="1"/>
    <col min="15" max="15" width="13.6328125" customWidth="1"/>
    <col min="16" max="16" width="12" customWidth="1"/>
    <col min="17" max="17" width="14.1796875" customWidth="1"/>
  </cols>
  <sheetData>
    <row r="1" spans="1:25" x14ac:dyDescent="0.35">
      <c r="B1" s="20" t="s">
        <v>14</v>
      </c>
      <c r="C1" s="20"/>
      <c r="D1" s="20"/>
      <c r="E1" s="20"/>
      <c r="F1" s="20"/>
      <c r="G1" s="20"/>
    </row>
    <row r="2" spans="1:25" x14ac:dyDescent="0.35">
      <c r="A2" t="s">
        <v>37</v>
      </c>
      <c r="B2" s="24" t="s">
        <v>15</v>
      </c>
      <c r="C2" s="24"/>
      <c r="D2" s="5" t="s">
        <v>16</v>
      </c>
      <c r="E2" s="5" t="s">
        <v>17</v>
      </c>
      <c r="F2" s="5" t="s">
        <v>18</v>
      </c>
      <c r="L2" t="s">
        <v>37</v>
      </c>
      <c r="M2" s="25" t="s">
        <v>19</v>
      </c>
      <c r="N2" s="25"/>
      <c r="O2" s="6" t="s">
        <v>20</v>
      </c>
      <c r="P2" s="6" t="s">
        <v>17</v>
      </c>
      <c r="Q2" s="6" t="s">
        <v>21</v>
      </c>
      <c r="Y2" s="3"/>
    </row>
    <row r="3" spans="1:25" x14ac:dyDescent="0.35">
      <c r="A3" s="17">
        <v>101</v>
      </c>
      <c r="B3" t="s">
        <v>22</v>
      </c>
      <c r="C3" t="s">
        <v>0</v>
      </c>
      <c r="D3">
        <v>438</v>
      </c>
      <c r="E3">
        <v>71400</v>
      </c>
      <c r="F3">
        <f>D3/E3</f>
        <v>6.1344537815126053E-3</v>
      </c>
      <c r="L3" s="17">
        <v>101</v>
      </c>
      <c r="M3" t="s">
        <v>22</v>
      </c>
      <c r="N3" t="s">
        <v>0</v>
      </c>
      <c r="O3">
        <v>413</v>
      </c>
      <c r="P3">
        <v>106000</v>
      </c>
      <c r="Q3">
        <f>O3/P3</f>
        <v>3.8962264150943396E-3</v>
      </c>
    </row>
    <row r="4" spans="1:25" x14ac:dyDescent="0.35">
      <c r="A4" s="17">
        <v>104</v>
      </c>
      <c r="B4" t="s">
        <v>23</v>
      </c>
      <c r="C4" t="s">
        <v>0</v>
      </c>
      <c r="D4">
        <v>315</v>
      </c>
      <c r="E4">
        <v>70700</v>
      </c>
      <c r="F4">
        <f t="shared" ref="F4:F10" si="0">D4/E4</f>
        <v>4.4554455445544551E-3</v>
      </c>
      <c r="L4" s="17">
        <v>104</v>
      </c>
      <c r="M4" t="s">
        <v>23</v>
      </c>
      <c r="N4" t="s">
        <v>0</v>
      </c>
      <c r="O4">
        <v>293</v>
      </c>
      <c r="P4">
        <v>97500</v>
      </c>
      <c r="Q4">
        <f t="shared" ref="Q4:Q13" si="1">O4/P4</f>
        <v>3.0051282051282049E-3</v>
      </c>
    </row>
    <row r="5" spans="1:25" x14ac:dyDescent="0.35">
      <c r="A5" s="26">
        <v>105</v>
      </c>
      <c r="B5" t="s">
        <v>24</v>
      </c>
      <c r="C5" t="s">
        <v>0</v>
      </c>
      <c r="D5">
        <v>351</v>
      </c>
      <c r="E5">
        <v>71200</v>
      </c>
      <c r="F5">
        <f t="shared" si="0"/>
        <v>4.9297752808988762E-3</v>
      </c>
      <c r="L5" s="26">
        <v>105</v>
      </c>
      <c r="M5" t="s">
        <v>24</v>
      </c>
      <c r="N5" t="s">
        <v>0</v>
      </c>
      <c r="O5">
        <v>521</v>
      </c>
      <c r="P5">
        <v>107000</v>
      </c>
      <c r="Q5">
        <f t="shared" si="1"/>
        <v>4.8691588785046728E-3</v>
      </c>
    </row>
    <row r="6" spans="1:25" x14ac:dyDescent="0.35">
      <c r="A6" s="26">
        <v>107</v>
      </c>
      <c r="B6" t="s">
        <v>22</v>
      </c>
      <c r="C6" s="12" t="s">
        <v>7</v>
      </c>
      <c r="D6">
        <v>704</v>
      </c>
      <c r="E6">
        <v>76300</v>
      </c>
      <c r="F6">
        <f t="shared" si="0"/>
        <v>9.2267365661861077E-3</v>
      </c>
      <c r="L6" s="26">
        <v>107</v>
      </c>
      <c r="M6" t="s">
        <v>22</v>
      </c>
      <c r="N6" s="12" t="s">
        <v>7</v>
      </c>
      <c r="O6">
        <v>739</v>
      </c>
      <c r="P6">
        <v>94200</v>
      </c>
      <c r="Q6">
        <f t="shared" si="1"/>
        <v>7.8450106157112523E-3</v>
      </c>
    </row>
    <row r="7" spans="1:25" x14ac:dyDescent="0.35">
      <c r="A7" s="26">
        <v>108</v>
      </c>
      <c r="B7" t="s">
        <v>23</v>
      </c>
      <c r="C7" s="12" t="s">
        <v>7</v>
      </c>
      <c r="D7">
        <v>635</v>
      </c>
      <c r="E7">
        <v>66500</v>
      </c>
      <c r="F7">
        <f t="shared" si="0"/>
        <v>9.5488721804511279E-3</v>
      </c>
      <c r="L7" s="26">
        <v>108</v>
      </c>
      <c r="M7" t="s">
        <v>23</v>
      </c>
      <c r="N7" s="12" t="s">
        <v>7</v>
      </c>
      <c r="O7">
        <v>1130</v>
      </c>
      <c r="P7">
        <v>91800</v>
      </c>
      <c r="Q7">
        <f t="shared" si="1"/>
        <v>1.2309368191721133E-2</v>
      </c>
    </row>
    <row r="8" spans="1:25" x14ac:dyDescent="0.35">
      <c r="A8" s="26">
        <v>92</v>
      </c>
      <c r="B8" t="s">
        <v>24</v>
      </c>
      <c r="C8" s="12" t="s">
        <v>7</v>
      </c>
      <c r="D8">
        <v>429</v>
      </c>
      <c r="E8">
        <v>69300</v>
      </c>
      <c r="F8">
        <f t="shared" si="0"/>
        <v>6.1904761904761907E-3</v>
      </c>
      <c r="L8" s="26">
        <v>92</v>
      </c>
      <c r="M8" t="s">
        <v>24</v>
      </c>
      <c r="N8" s="12" t="s">
        <v>7</v>
      </c>
      <c r="O8">
        <v>697</v>
      </c>
      <c r="P8">
        <v>104000</v>
      </c>
      <c r="Q8">
        <f t="shared" si="1"/>
        <v>6.7019230769230767E-3</v>
      </c>
    </row>
    <row r="9" spans="1:25" x14ac:dyDescent="0.35">
      <c r="A9" s="26">
        <v>93</v>
      </c>
      <c r="B9" t="s">
        <v>25</v>
      </c>
      <c r="C9" s="12" t="s">
        <v>7</v>
      </c>
      <c r="D9">
        <v>637</v>
      </c>
      <c r="E9">
        <v>75800</v>
      </c>
      <c r="F9">
        <f t="shared" si="0"/>
        <v>8.403693931398417E-3</v>
      </c>
      <c r="L9" s="26">
        <v>93</v>
      </c>
      <c r="M9" t="s">
        <v>25</v>
      </c>
      <c r="N9" s="12" t="s">
        <v>7</v>
      </c>
      <c r="O9">
        <v>743</v>
      </c>
      <c r="P9">
        <v>110000</v>
      </c>
      <c r="Q9">
        <f t="shared" si="1"/>
        <v>6.7545454545454549E-3</v>
      </c>
    </row>
    <row r="10" spans="1:25" x14ac:dyDescent="0.35">
      <c r="A10" s="26">
        <v>96</v>
      </c>
      <c r="B10" t="s">
        <v>22</v>
      </c>
      <c r="C10" s="8" t="s">
        <v>29</v>
      </c>
      <c r="D10">
        <v>427</v>
      </c>
      <c r="E10">
        <v>81000</v>
      </c>
      <c r="F10">
        <f t="shared" si="0"/>
        <v>5.2716049382716046E-3</v>
      </c>
      <c r="L10" s="26">
        <v>96</v>
      </c>
      <c r="M10" t="s">
        <v>22</v>
      </c>
      <c r="N10" s="8" t="s">
        <v>29</v>
      </c>
      <c r="O10">
        <v>532</v>
      </c>
      <c r="P10">
        <v>117000</v>
      </c>
      <c r="Q10">
        <f t="shared" si="1"/>
        <v>4.5470085470085469E-3</v>
      </c>
    </row>
    <row r="11" spans="1:25" x14ac:dyDescent="0.35">
      <c r="A11" s="26">
        <v>97</v>
      </c>
      <c r="B11" t="s">
        <v>23</v>
      </c>
      <c r="C11" s="8" t="s">
        <v>29</v>
      </c>
      <c r="D11" t="s">
        <v>34</v>
      </c>
      <c r="E11" t="s">
        <v>34</v>
      </c>
      <c r="F11" t="s">
        <v>34</v>
      </c>
      <c r="L11" s="26">
        <v>97</v>
      </c>
      <c r="M11" t="s">
        <v>23</v>
      </c>
      <c r="N11" s="8" t="s">
        <v>29</v>
      </c>
      <c r="O11" t="s">
        <v>34</v>
      </c>
      <c r="P11" t="s">
        <v>34</v>
      </c>
      <c r="Q11" t="s">
        <v>34</v>
      </c>
    </row>
    <row r="12" spans="1:25" x14ac:dyDescent="0.35">
      <c r="A12" s="26">
        <v>98</v>
      </c>
      <c r="B12" t="s">
        <v>24</v>
      </c>
      <c r="C12" s="8" t="s">
        <v>29</v>
      </c>
      <c r="D12">
        <v>725</v>
      </c>
      <c r="E12">
        <v>81400</v>
      </c>
      <c r="F12">
        <f>D12/E12</f>
        <v>8.9066339066339074E-3</v>
      </c>
      <c r="L12" s="26">
        <v>98</v>
      </c>
      <c r="M12" t="s">
        <v>24</v>
      </c>
      <c r="N12" s="8" t="s">
        <v>29</v>
      </c>
      <c r="O12">
        <v>826</v>
      </c>
      <c r="P12">
        <v>117000</v>
      </c>
      <c r="Q12">
        <f t="shared" si="1"/>
        <v>7.0598290598290602E-3</v>
      </c>
    </row>
    <row r="13" spans="1:25" x14ac:dyDescent="0.35">
      <c r="A13" s="26">
        <v>99</v>
      </c>
      <c r="B13" t="s">
        <v>25</v>
      </c>
      <c r="C13" s="8" t="s">
        <v>29</v>
      </c>
      <c r="D13">
        <v>591</v>
      </c>
      <c r="E13">
        <v>84600</v>
      </c>
      <c r="F13">
        <f>D13/E13</f>
        <v>6.9858156028368796E-3</v>
      </c>
      <c r="L13" s="26">
        <v>99</v>
      </c>
      <c r="M13" t="s">
        <v>25</v>
      </c>
      <c r="N13" s="8" t="s">
        <v>29</v>
      </c>
      <c r="O13">
        <v>835</v>
      </c>
      <c r="P13">
        <v>154000</v>
      </c>
      <c r="Q13">
        <f t="shared" si="1"/>
        <v>5.4220779220779218E-3</v>
      </c>
    </row>
    <row r="14" spans="1:25" x14ac:dyDescent="0.35">
      <c r="G14" t="s">
        <v>26</v>
      </c>
      <c r="N14" s="13"/>
      <c r="R14" t="s">
        <v>26</v>
      </c>
    </row>
    <row r="15" spans="1:25" x14ac:dyDescent="0.35">
      <c r="B15" s="18" t="s">
        <v>35</v>
      </c>
      <c r="C15" s="17" t="s">
        <v>0</v>
      </c>
      <c r="D15" s="12" t="s">
        <v>7</v>
      </c>
      <c r="E15" s="8" t="s">
        <v>29</v>
      </c>
      <c r="F15" s="5"/>
      <c r="G15" s="17" t="s">
        <v>0</v>
      </c>
      <c r="H15" s="12" t="s">
        <v>7</v>
      </c>
      <c r="I15" s="8" t="s">
        <v>29</v>
      </c>
      <c r="M15" s="19" t="s">
        <v>36</v>
      </c>
      <c r="N15" s="17" t="s">
        <v>0</v>
      </c>
      <c r="O15" s="12" t="s">
        <v>7</v>
      </c>
      <c r="P15" s="8" t="s">
        <v>29</v>
      </c>
      <c r="Q15" s="7"/>
      <c r="R15" s="17" t="s">
        <v>0</v>
      </c>
      <c r="S15" s="12" t="s">
        <v>7</v>
      </c>
      <c r="T15" s="8" t="s">
        <v>29</v>
      </c>
    </row>
    <row r="16" spans="1:25" x14ac:dyDescent="0.35">
      <c r="B16" s="15" t="s">
        <v>22</v>
      </c>
      <c r="C16">
        <v>6.1344537815126053E-3</v>
      </c>
      <c r="D16">
        <v>9.2267365661861077E-3</v>
      </c>
      <c r="E16">
        <v>5.2716049382716046E-3</v>
      </c>
      <c r="G16">
        <f>C16/$C$20</f>
        <v>1.1858084535018247</v>
      </c>
      <c r="H16">
        <f>D16/$C$20</f>
        <v>1.7835560602626415</v>
      </c>
      <c r="I16">
        <f>E16/$C$20</f>
        <v>1.019017164684394</v>
      </c>
      <c r="M16" s="15" t="s">
        <v>22</v>
      </c>
      <c r="N16">
        <v>3.8962264150943396E-3</v>
      </c>
      <c r="O16">
        <v>7.8450106157112523E-3</v>
      </c>
      <c r="P16">
        <v>4.5470085470085469E-3</v>
      </c>
      <c r="R16">
        <f>N16/$N$20</f>
        <v>0.99304752053059986</v>
      </c>
      <c r="S16">
        <f>O16/$N$20</f>
        <v>1.9994906636553007</v>
      </c>
      <c r="T16">
        <f>P16/$N$20</f>
        <v>1.1589150840785909</v>
      </c>
    </row>
    <row r="17" spans="2:20" x14ac:dyDescent="0.35">
      <c r="B17" s="15" t="s">
        <v>23</v>
      </c>
      <c r="C17">
        <v>4.4554455445544551E-3</v>
      </c>
      <c r="D17">
        <v>9.5488721804511279E-3</v>
      </c>
      <c r="G17">
        <f t="shared" ref="G17:H19" si="2">C17/$C$20</f>
        <v>0.86125108754947377</v>
      </c>
      <c r="H17">
        <f t="shared" si="2"/>
        <v>1.8458258479527321</v>
      </c>
      <c r="M17" s="15" t="s">
        <v>23</v>
      </c>
      <c r="N17">
        <v>3.0051282051282049E-3</v>
      </c>
      <c r="O17">
        <v>1.2309368191721133E-2</v>
      </c>
      <c r="R17">
        <f>N17/$N$20</f>
        <v>0.76592959316171527</v>
      </c>
      <c r="S17">
        <f>O17/$N$20</f>
        <v>3.1373401491070507</v>
      </c>
    </row>
    <row r="18" spans="2:20" x14ac:dyDescent="0.35">
      <c r="B18" s="15" t="s">
        <v>24</v>
      </c>
      <c r="C18">
        <v>4.9297752808988762E-3</v>
      </c>
      <c r="D18">
        <v>6.1904761904761907E-3</v>
      </c>
      <c r="E18">
        <v>8.9066339066339074E-3</v>
      </c>
      <c r="G18">
        <f t="shared" si="2"/>
        <v>0.9529404589487015</v>
      </c>
      <c r="H18">
        <f t="shared" si="2"/>
        <v>1.1966377544470468</v>
      </c>
      <c r="I18">
        <f>E18/$C$20</f>
        <v>1.7216792488618682</v>
      </c>
      <c r="M18" s="15" t="s">
        <v>24</v>
      </c>
      <c r="N18">
        <v>4.8691588785046728E-3</v>
      </c>
      <c r="O18">
        <v>6.7019230769230767E-3</v>
      </c>
      <c r="P18">
        <v>7.0598290598290602E-3</v>
      </c>
      <c r="R18">
        <f>N18/$N$20</f>
        <v>1.2410228863076851</v>
      </c>
      <c r="S18">
        <f>O18/$N$20</f>
        <v>1.7081471622239193</v>
      </c>
      <c r="T18">
        <f>P18/$N$20</f>
        <v>1.7993681568588649</v>
      </c>
    </row>
    <row r="19" spans="2:20" x14ac:dyDescent="0.35">
      <c r="B19" s="15" t="s">
        <v>25</v>
      </c>
      <c r="D19">
        <v>8.403693931398417E-3</v>
      </c>
      <c r="E19">
        <v>6.9858156028368796E-3</v>
      </c>
      <c r="H19">
        <f t="shared" si="2"/>
        <v>1.6244594318285108</v>
      </c>
      <c r="I19">
        <f>E19/$C$20</f>
        <v>1.3503792662704399</v>
      </c>
      <c r="M19" s="15" t="s">
        <v>25</v>
      </c>
      <c r="O19">
        <v>6.7545454545454549E-3</v>
      </c>
      <c r="P19">
        <v>5.4220779220779218E-3</v>
      </c>
      <c r="S19">
        <f>O19/$N$20</f>
        <v>1.7215592476766233</v>
      </c>
      <c r="T19">
        <f>P19/$N$20</f>
        <v>1.3819476752643531</v>
      </c>
    </row>
    <row r="20" spans="2:20" x14ac:dyDescent="0.35">
      <c r="B20" s="15" t="s">
        <v>27</v>
      </c>
      <c r="C20" s="5">
        <f>AVERAGE(C16:C19)</f>
        <v>5.1732248689886455E-3</v>
      </c>
      <c r="D20" s="5">
        <f t="shared" ref="D20:H20" si="3">AVERAGE(D16:D19)</f>
        <v>8.3424447171279621E-3</v>
      </c>
      <c r="E20" s="5">
        <f>AVERAGE(E16,E18,E19)</f>
        <v>7.0546848159141308E-3</v>
      </c>
      <c r="F20" s="5" t="s">
        <v>27</v>
      </c>
      <c r="G20" s="5">
        <f t="shared" si="3"/>
        <v>1</v>
      </c>
      <c r="H20" s="5">
        <f t="shared" si="3"/>
        <v>1.6126197736227328</v>
      </c>
      <c r="I20" s="5">
        <f>AVERAGE(I16,I18,I19)</f>
        <v>1.3636918932722339</v>
      </c>
      <c r="M20" s="15" t="s">
        <v>27</v>
      </c>
      <c r="N20" s="5">
        <f>AVERAGE(N16:N19)</f>
        <v>3.9235044995757388E-3</v>
      </c>
      <c r="O20" s="5">
        <f t="shared" ref="O20:S20" si="4">AVERAGE(O16:O19)</f>
        <v>8.4027118347252301E-3</v>
      </c>
      <c r="P20" s="5">
        <f>AVERAGE(P16,P18,P19)</f>
        <v>5.6763051763051757E-3</v>
      </c>
      <c r="Q20" s="5"/>
      <c r="R20" s="5">
        <f t="shared" si="4"/>
        <v>1</v>
      </c>
      <c r="S20" s="5">
        <f t="shared" si="4"/>
        <v>2.1416343056657237</v>
      </c>
      <c r="T20" s="5">
        <f>AVERAGE(T16,T18,T19)</f>
        <v>1.4467436387339363</v>
      </c>
    </row>
    <row r="21" spans="2:20" x14ac:dyDescent="0.35">
      <c r="B21" s="15" t="s">
        <v>11</v>
      </c>
      <c r="C21">
        <f>STDEVA(C16:C19)</f>
        <v>8.6557376427381265E-4</v>
      </c>
      <c r="D21">
        <f t="shared" ref="D21:R21" si="5">STDEVA(D16:D19)</f>
        <v>1.5135123944564166E-3</v>
      </c>
      <c r="E21">
        <f>STDEVA(E16,E18,E19)</f>
        <v>1.818492817305223E-3</v>
      </c>
      <c r="F21" t="s">
        <v>11</v>
      </c>
      <c r="G21">
        <f t="shared" si="5"/>
        <v>0.16731802428743656</v>
      </c>
      <c r="H21">
        <f t="shared" si="5"/>
        <v>0.29256651948947782</v>
      </c>
      <c r="I21">
        <f>STDEVA(I16,I18,I19)</f>
        <v>0.35152015683801868</v>
      </c>
      <c r="M21" s="15" t="s">
        <v>11</v>
      </c>
      <c r="N21">
        <f t="shared" si="5"/>
        <v>9.3231467769300561E-4</v>
      </c>
      <c r="O21">
        <f t="shared" si="5"/>
        <v>2.6571996134255871E-3</v>
      </c>
      <c r="P21">
        <f>STDEVA(P16,P18,P19)</f>
        <v>1.2755549204196712E-3</v>
      </c>
      <c r="R21">
        <f t="shared" si="5"/>
        <v>0.23762294086672311</v>
      </c>
      <c r="S21">
        <f>STDEVA(S16:S19)</f>
        <v>0.6772515779484678</v>
      </c>
      <c r="T21">
        <f>STDEVA(T16,T18,T19)</f>
        <v>0.32510601696967656</v>
      </c>
    </row>
    <row r="22" spans="2:20" x14ac:dyDescent="0.35">
      <c r="B22" s="15" t="s">
        <v>12</v>
      </c>
      <c r="C22">
        <f>C21/SQRT(3)</f>
        <v>4.9973924580696345E-4</v>
      </c>
      <c r="D22">
        <f>D21/SQRT(4)</f>
        <v>7.567561972282083E-4</v>
      </c>
      <c r="E22">
        <f t="shared" ref="E22:R22" si="6">E21/SQRT(3)</f>
        <v>1.0499073175905716E-3</v>
      </c>
      <c r="F22" t="s">
        <v>12</v>
      </c>
      <c r="G22">
        <f t="shared" si="6"/>
        <v>9.6601106362627837E-2</v>
      </c>
      <c r="H22">
        <f>H21/SQRT(4)</f>
        <v>0.14628325974473891</v>
      </c>
      <c r="I22">
        <f t="shared" si="6"/>
        <v>0.20295025717600956</v>
      </c>
      <c r="M22" s="15" t="s">
        <v>12</v>
      </c>
      <c r="N22">
        <f t="shared" si="6"/>
        <v>5.3827213013549603E-4</v>
      </c>
      <c r="O22">
        <f>O21/SQRT(4)</f>
        <v>1.3285998067127935E-3</v>
      </c>
      <c r="P22">
        <f>P21/SQRT(4)</f>
        <v>6.3777746020983559E-4</v>
      </c>
      <c r="R22">
        <f t="shared" si="6"/>
        <v>0.13719166887503312</v>
      </c>
      <c r="S22">
        <f>S21/SQRT(4)</f>
        <v>0.3386257889742339</v>
      </c>
      <c r="T22">
        <f>T21/SQRT(4)</f>
        <v>0.16255300848483828</v>
      </c>
    </row>
    <row r="23" spans="2:20" x14ac:dyDescent="0.35">
      <c r="B23" s="15" t="s">
        <v>31</v>
      </c>
      <c r="D23">
        <v>1.190398026742057E-2</v>
      </c>
      <c r="M23" s="15" t="s">
        <v>31</v>
      </c>
      <c r="O23">
        <v>1.8255227450844215E-2</v>
      </c>
      <c r="S23">
        <f>_xlfn.T.TEST(R16:R19,S16:S19,1,3)</f>
        <v>1.8255227450844215E-2</v>
      </c>
    </row>
    <row r="24" spans="2:20" x14ac:dyDescent="0.35">
      <c r="B24" s="15" t="s">
        <v>32</v>
      </c>
      <c r="E24">
        <v>0.18859982129155059</v>
      </c>
      <c r="M24" s="15" t="s">
        <v>32</v>
      </c>
      <c r="P24">
        <v>7.3411279634555945E-2</v>
      </c>
      <c r="T24">
        <f>_xlfn.T.TEST(S16:S19,T16:T19,1,3)</f>
        <v>6.9623469516920999E-2</v>
      </c>
    </row>
    <row r="25" spans="2:20" x14ac:dyDescent="0.35">
      <c r="B25" s="15" t="s">
        <v>33</v>
      </c>
      <c r="E25">
        <v>5.2265060380493056E-2</v>
      </c>
      <c r="M25" s="15" t="s">
        <v>33</v>
      </c>
      <c r="P25">
        <v>2.8644786485478822E-2</v>
      </c>
      <c r="T25">
        <f>_xlfn.T.TEST(R16:R18,T16:T19,1,2)</f>
        <v>6.3523167384910775E-2</v>
      </c>
    </row>
  </sheetData>
  <mergeCells count="3">
    <mergeCell ref="B1:G1"/>
    <mergeCell ref="B2:C2"/>
    <mergeCell ref="M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Panel B</vt:lpstr>
      <vt:lpstr>Panel C and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</dc:creator>
  <cp:lastModifiedBy>Rubén</cp:lastModifiedBy>
  <dcterms:created xsi:type="dcterms:W3CDTF">2018-02-28T17:54:33Z</dcterms:created>
  <dcterms:modified xsi:type="dcterms:W3CDTF">2018-11-03T15:51:45Z</dcterms:modified>
</cp:coreProperties>
</file>